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Diana\Downloads\"/>
    </mc:Choice>
  </mc:AlternateContent>
  <xr:revisionPtr revIDLastSave="0" documentId="13_ncr:1_{13F9E34A-0337-4B4F-92B1-663ECCEBC237}" xr6:coauthVersionLast="47" xr6:coauthVersionMax="47" xr10:uidLastSave="{00000000-0000-0000-0000-000000000000}"/>
  <bookViews>
    <workbookView xWindow="-120" yWindow="-120" windowWidth="29040" windowHeight="15840" tabRatio="689" activeTab="5" xr2:uid="{00000000-000D-0000-FFFF-FFFF00000000}"/>
  </bookViews>
  <sheets>
    <sheet name="Resultados" sheetId="12" r:id="rId1"/>
    <sheet name="ResultxMacroproceso" sheetId="13" r:id="rId2"/>
    <sheet name="CriteriosxMacroprocesos" sheetId="7" r:id="rId3"/>
    <sheet name="ResultxEstandar" sheetId="9" r:id="rId4"/>
    <sheet name="CriteriosxEstandares" sheetId="10" r:id="rId5"/>
    <sheet name="Simulacion" sheetId="5" r:id="rId6"/>
    <sheet name="PuntajexEstandares" sheetId="8" r:id="rId7"/>
  </sheets>
  <definedNames>
    <definedName name="_xlnm.Print_Area" localSheetId="6">PuntajexEstandares!$B$1:$AM$83</definedName>
    <definedName name="_xlnm.Print_Area" localSheetId="5">Simulacion!$C$1:$AW$33</definedName>
    <definedName name="_xlnm.Print_Titles" localSheetId="6">PuntajexEstandares!$1:$7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82" i="8" l="1"/>
  <c r="AC82" i="8"/>
  <c r="AB82" i="8"/>
  <c r="R82" i="8"/>
  <c r="K82" i="8"/>
  <c r="S82" i="8" s="1"/>
  <c r="J82" i="8"/>
  <c r="I82" i="8"/>
  <c r="M82" i="8" s="1"/>
  <c r="U82" i="8" s="1"/>
  <c r="H82" i="8"/>
  <c r="L82" i="8" s="1"/>
  <c r="T82" i="8" s="1"/>
  <c r="G82" i="8"/>
  <c r="F82" i="8"/>
  <c r="AD81" i="8"/>
  <c r="AC81" i="8"/>
  <c r="AB81" i="8"/>
  <c r="AE81" i="8" s="1"/>
  <c r="R81" i="8"/>
  <c r="K81" i="8"/>
  <c r="S81" i="8" s="1"/>
  <c r="I81" i="8"/>
  <c r="M81" i="8" s="1"/>
  <c r="U81" i="8" s="1"/>
  <c r="H81" i="8"/>
  <c r="L81" i="8" s="1"/>
  <c r="T81" i="8" s="1"/>
  <c r="G81" i="8"/>
  <c r="J81" i="8" s="1"/>
  <c r="F81" i="8"/>
  <c r="AD80" i="8"/>
  <c r="AC80" i="8"/>
  <c r="AB80" i="8"/>
  <c r="AE80" i="8" s="1"/>
  <c r="R80" i="8"/>
  <c r="M80" i="8"/>
  <c r="U80" i="8" s="1"/>
  <c r="J80" i="8"/>
  <c r="I80" i="8"/>
  <c r="H80" i="8"/>
  <c r="L80" i="8" s="1"/>
  <c r="T80" i="8" s="1"/>
  <c r="G80" i="8"/>
  <c r="K80" i="8" s="1"/>
  <c r="F80" i="8"/>
  <c r="AD79" i="8"/>
  <c r="AC79" i="8"/>
  <c r="AB79" i="8"/>
  <c r="AE79" i="8" s="1"/>
  <c r="R79" i="8"/>
  <c r="L79" i="8"/>
  <c r="T79" i="8" s="1"/>
  <c r="I79" i="8"/>
  <c r="M79" i="8" s="1"/>
  <c r="U79" i="8" s="1"/>
  <c r="H79" i="8"/>
  <c r="G79" i="8"/>
  <c r="K79" i="8" s="1"/>
  <c r="F79" i="8"/>
  <c r="AD78" i="8"/>
  <c r="AC78" i="8"/>
  <c r="AB78" i="8"/>
  <c r="AE78" i="8" s="1"/>
  <c r="R78" i="8"/>
  <c r="K78" i="8"/>
  <c r="S78" i="8" s="1"/>
  <c r="I78" i="8"/>
  <c r="M78" i="8" s="1"/>
  <c r="U78" i="8" s="1"/>
  <c r="H78" i="8"/>
  <c r="L78" i="8" s="1"/>
  <c r="T78" i="8" s="1"/>
  <c r="G78" i="8"/>
  <c r="J78" i="8" s="1"/>
  <c r="F78" i="8"/>
  <c r="AD77" i="8"/>
  <c r="AC77" i="8"/>
  <c r="AB77" i="8"/>
  <c r="AE77" i="8" s="1"/>
  <c r="R77" i="8"/>
  <c r="I77" i="8"/>
  <c r="M77" i="8" s="1"/>
  <c r="U77" i="8" s="1"/>
  <c r="H77" i="8"/>
  <c r="L77" i="8" s="1"/>
  <c r="T77" i="8" s="1"/>
  <c r="G77" i="8"/>
  <c r="K77" i="8" s="1"/>
  <c r="F77" i="8"/>
  <c r="AD76" i="8"/>
  <c r="AC76" i="8"/>
  <c r="AB76" i="8"/>
  <c r="R76" i="8"/>
  <c r="K76" i="8"/>
  <c r="S76" i="8" s="1"/>
  <c r="I76" i="8"/>
  <c r="J76" i="8" s="1"/>
  <c r="H76" i="8"/>
  <c r="L76" i="8" s="1"/>
  <c r="T76" i="8" s="1"/>
  <c r="G76" i="8"/>
  <c r="F76" i="8"/>
  <c r="AD75" i="8"/>
  <c r="AC75" i="8"/>
  <c r="AB75" i="8"/>
  <c r="R75" i="8"/>
  <c r="K75" i="8"/>
  <c r="S75" i="8" s="1"/>
  <c r="J75" i="8"/>
  <c r="I75" i="8"/>
  <c r="M75" i="8" s="1"/>
  <c r="U75" i="8" s="1"/>
  <c r="H75" i="8"/>
  <c r="L75" i="8" s="1"/>
  <c r="G75" i="8"/>
  <c r="F75" i="8"/>
  <c r="AD74" i="8"/>
  <c r="AC74" i="8"/>
  <c r="AB74" i="8"/>
  <c r="R74" i="8"/>
  <c r="I74" i="8"/>
  <c r="M74" i="8" s="1"/>
  <c r="U74" i="8" s="1"/>
  <c r="H74" i="8"/>
  <c r="L74" i="8" s="1"/>
  <c r="T74" i="8" s="1"/>
  <c r="G74" i="8"/>
  <c r="K74" i="8" s="1"/>
  <c r="F74" i="8"/>
  <c r="AE73" i="8"/>
  <c r="AD73" i="8"/>
  <c r="AC73" i="8"/>
  <c r="AB73" i="8"/>
  <c r="R73" i="8"/>
  <c r="I73" i="8"/>
  <c r="M73" i="8" s="1"/>
  <c r="U73" i="8" s="1"/>
  <c r="H73" i="8"/>
  <c r="L73" i="8" s="1"/>
  <c r="T73" i="8" s="1"/>
  <c r="G73" i="8"/>
  <c r="K73" i="8" s="1"/>
  <c r="F73" i="8"/>
  <c r="AD72" i="8"/>
  <c r="AC72" i="8"/>
  <c r="AB72" i="8"/>
  <c r="R72" i="8"/>
  <c r="I72" i="8"/>
  <c r="M72" i="8" s="1"/>
  <c r="U72" i="8" s="1"/>
  <c r="H72" i="8"/>
  <c r="L72" i="8" s="1"/>
  <c r="T72" i="8" s="1"/>
  <c r="G72" i="8"/>
  <c r="K72" i="8" s="1"/>
  <c r="F72" i="8"/>
  <c r="AD71" i="8"/>
  <c r="AC71" i="8"/>
  <c r="AB71" i="8"/>
  <c r="AE71" i="8" s="1"/>
  <c r="R71" i="8"/>
  <c r="J71" i="8"/>
  <c r="I71" i="8"/>
  <c r="M71" i="8" s="1"/>
  <c r="U71" i="8" s="1"/>
  <c r="H71" i="8"/>
  <c r="L71" i="8" s="1"/>
  <c r="T71" i="8" s="1"/>
  <c r="G71" i="8"/>
  <c r="K71" i="8" s="1"/>
  <c r="F71" i="8"/>
  <c r="AD70" i="8"/>
  <c r="AC70" i="8"/>
  <c r="AB70" i="8"/>
  <c r="R70" i="8"/>
  <c r="I70" i="8"/>
  <c r="M70" i="8" s="1"/>
  <c r="U70" i="8" s="1"/>
  <c r="H70" i="8"/>
  <c r="L70" i="8" s="1"/>
  <c r="T70" i="8" s="1"/>
  <c r="G70" i="8"/>
  <c r="K70" i="8" s="1"/>
  <c r="F70" i="8"/>
  <c r="AD69" i="8"/>
  <c r="AC69" i="8"/>
  <c r="AB69" i="8"/>
  <c r="R69" i="8"/>
  <c r="I69" i="8"/>
  <c r="M69" i="8" s="1"/>
  <c r="U69" i="8" s="1"/>
  <c r="H69" i="8"/>
  <c r="L69" i="8" s="1"/>
  <c r="T69" i="8" s="1"/>
  <c r="G69" i="8"/>
  <c r="K69" i="8" s="1"/>
  <c r="F69" i="8"/>
  <c r="AE68" i="8"/>
  <c r="AD68" i="8"/>
  <c r="AC68" i="8"/>
  <c r="AB68" i="8"/>
  <c r="U68" i="8"/>
  <c r="R68" i="8"/>
  <c r="M68" i="8"/>
  <c r="I68" i="8"/>
  <c r="H68" i="8"/>
  <c r="L68" i="8" s="1"/>
  <c r="T68" i="8" s="1"/>
  <c r="G68" i="8"/>
  <c r="K68" i="8" s="1"/>
  <c r="F68" i="8"/>
  <c r="AD67" i="8"/>
  <c r="AC67" i="8"/>
  <c r="AE67" i="8" s="1"/>
  <c r="AB67" i="8"/>
  <c r="U67" i="8"/>
  <c r="T67" i="8"/>
  <c r="R67" i="8"/>
  <c r="M67" i="8"/>
  <c r="L67" i="8"/>
  <c r="I67" i="8"/>
  <c r="H67" i="8"/>
  <c r="G67" i="8"/>
  <c r="K67" i="8" s="1"/>
  <c r="F67" i="8"/>
  <c r="AE66" i="8"/>
  <c r="AD66" i="8"/>
  <c r="AC66" i="8"/>
  <c r="AB66" i="8"/>
  <c r="T66" i="8"/>
  <c r="S66" i="8"/>
  <c r="R66" i="8"/>
  <c r="L66" i="8"/>
  <c r="K66" i="8"/>
  <c r="J66" i="8"/>
  <c r="I66" i="8"/>
  <c r="M66" i="8" s="1"/>
  <c r="U66" i="8" s="1"/>
  <c r="H66" i="8"/>
  <c r="G66" i="8"/>
  <c r="F66" i="8"/>
  <c r="AD65" i="8"/>
  <c r="AC65" i="8"/>
  <c r="AB65" i="8"/>
  <c r="AE65" i="8" s="1"/>
  <c r="S65" i="8"/>
  <c r="R65" i="8"/>
  <c r="K65" i="8"/>
  <c r="I65" i="8"/>
  <c r="M65" i="8" s="1"/>
  <c r="U65" i="8" s="1"/>
  <c r="H65" i="8"/>
  <c r="L65" i="8" s="1"/>
  <c r="T65" i="8" s="1"/>
  <c r="G65" i="8"/>
  <c r="F65" i="8"/>
  <c r="AD64" i="8"/>
  <c r="AC64" i="8"/>
  <c r="AB64" i="8"/>
  <c r="AE64" i="8" s="1"/>
  <c r="R64" i="8"/>
  <c r="M64" i="8"/>
  <c r="U64" i="8" s="1"/>
  <c r="J64" i="8"/>
  <c r="I64" i="8"/>
  <c r="H64" i="8"/>
  <c r="L64" i="8" s="1"/>
  <c r="T64" i="8" s="1"/>
  <c r="G64" i="8"/>
  <c r="K64" i="8" s="1"/>
  <c r="F64" i="8"/>
  <c r="AD63" i="8"/>
  <c r="AC63" i="8"/>
  <c r="AB63" i="8"/>
  <c r="AE63" i="8" s="1"/>
  <c r="R63" i="8"/>
  <c r="L63" i="8"/>
  <c r="T63" i="8" s="1"/>
  <c r="I63" i="8"/>
  <c r="M63" i="8" s="1"/>
  <c r="U63" i="8" s="1"/>
  <c r="H63" i="8"/>
  <c r="G63" i="8"/>
  <c r="K63" i="8" s="1"/>
  <c r="F63" i="8"/>
  <c r="AD62" i="8"/>
  <c r="AE62" i="8" s="1"/>
  <c r="AC62" i="8"/>
  <c r="AB62" i="8"/>
  <c r="R62" i="8"/>
  <c r="M62" i="8"/>
  <c r="U62" i="8" s="1"/>
  <c r="K62" i="8"/>
  <c r="S62" i="8" s="1"/>
  <c r="I62" i="8"/>
  <c r="H62" i="8"/>
  <c r="L62" i="8" s="1"/>
  <c r="T62" i="8" s="1"/>
  <c r="G62" i="8"/>
  <c r="J62" i="8" s="1"/>
  <c r="F62" i="8"/>
  <c r="AE61" i="8"/>
  <c r="AD61" i="8"/>
  <c r="AC61" i="8"/>
  <c r="AB61" i="8"/>
  <c r="R61" i="8"/>
  <c r="M61" i="8"/>
  <c r="U61" i="8" s="1"/>
  <c r="L61" i="8"/>
  <c r="T61" i="8" s="1"/>
  <c r="I61" i="8"/>
  <c r="H61" i="8"/>
  <c r="G61" i="8"/>
  <c r="K61" i="8" s="1"/>
  <c r="F61" i="8"/>
  <c r="AD60" i="8"/>
  <c r="AC60" i="8"/>
  <c r="AB60" i="8"/>
  <c r="R60" i="8"/>
  <c r="L60" i="8"/>
  <c r="T60" i="8" s="1"/>
  <c r="K60" i="8"/>
  <c r="S60" i="8" s="1"/>
  <c r="I60" i="8"/>
  <c r="J60" i="8" s="1"/>
  <c r="H60" i="8"/>
  <c r="G60" i="8"/>
  <c r="F60" i="8"/>
  <c r="AD59" i="8"/>
  <c r="AC59" i="8"/>
  <c r="AB59" i="8"/>
  <c r="R59" i="8"/>
  <c r="K59" i="8"/>
  <c r="S59" i="8" s="1"/>
  <c r="J59" i="8"/>
  <c r="I59" i="8"/>
  <c r="M59" i="8" s="1"/>
  <c r="U59" i="8" s="1"/>
  <c r="H59" i="8"/>
  <c r="L59" i="8" s="1"/>
  <c r="G59" i="8"/>
  <c r="F59" i="8"/>
  <c r="AD58" i="8"/>
  <c r="AC58" i="8"/>
  <c r="AB58" i="8"/>
  <c r="R58" i="8"/>
  <c r="I58" i="8"/>
  <c r="M58" i="8" s="1"/>
  <c r="U58" i="8" s="1"/>
  <c r="H58" i="8"/>
  <c r="L58" i="8" s="1"/>
  <c r="T58" i="8" s="1"/>
  <c r="G58" i="8"/>
  <c r="K58" i="8" s="1"/>
  <c r="F58" i="8"/>
  <c r="AE57" i="8"/>
  <c r="AD57" i="8"/>
  <c r="AC57" i="8"/>
  <c r="AB57" i="8"/>
  <c r="R57" i="8"/>
  <c r="I57" i="8"/>
  <c r="M57" i="8" s="1"/>
  <c r="U57" i="8" s="1"/>
  <c r="H57" i="8"/>
  <c r="L57" i="8" s="1"/>
  <c r="T57" i="8" s="1"/>
  <c r="G57" i="8"/>
  <c r="K57" i="8" s="1"/>
  <c r="F57" i="8"/>
  <c r="AD56" i="8"/>
  <c r="AC56" i="8"/>
  <c r="AB56" i="8"/>
  <c r="R56" i="8"/>
  <c r="I56" i="8"/>
  <c r="M56" i="8" s="1"/>
  <c r="U56" i="8" s="1"/>
  <c r="H56" i="8"/>
  <c r="L56" i="8" s="1"/>
  <c r="T56" i="8" s="1"/>
  <c r="G56" i="8"/>
  <c r="K56" i="8" s="1"/>
  <c r="F56" i="8"/>
  <c r="AD55" i="8"/>
  <c r="AC55" i="8"/>
  <c r="AB55" i="8"/>
  <c r="AE55" i="8" s="1"/>
  <c r="R55" i="8"/>
  <c r="J55" i="8"/>
  <c r="I55" i="8"/>
  <c r="M55" i="8" s="1"/>
  <c r="U55" i="8" s="1"/>
  <c r="H55" i="8"/>
  <c r="L55" i="8" s="1"/>
  <c r="T55" i="8" s="1"/>
  <c r="G55" i="8"/>
  <c r="K55" i="8" s="1"/>
  <c r="F55" i="8"/>
  <c r="AD54" i="8"/>
  <c r="AC54" i="8"/>
  <c r="AB54" i="8"/>
  <c r="R54" i="8"/>
  <c r="I54" i="8"/>
  <c r="M54" i="8" s="1"/>
  <c r="U54" i="8" s="1"/>
  <c r="H54" i="8"/>
  <c r="L54" i="8" s="1"/>
  <c r="T54" i="8" s="1"/>
  <c r="G54" i="8"/>
  <c r="K54" i="8" s="1"/>
  <c r="F54" i="8"/>
  <c r="AD53" i="8"/>
  <c r="AC53" i="8"/>
  <c r="AB53" i="8"/>
  <c r="U53" i="8"/>
  <c r="R53" i="8"/>
  <c r="M53" i="8"/>
  <c r="I53" i="8"/>
  <c r="H53" i="8"/>
  <c r="L53" i="8" s="1"/>
  <c r="T53" i="8" s="1"/>
  <c r="G53" i="8"/>
  <c r="K53" i="8" s="1"/>
  <c r="F53" i="8"/>
  <c r="AE52" i="8"/>
  <c r="AD52" i="8"/>
  <c r="AC52" i="8"/>
  <c r="AB52" i="8"/>
  <c r="U52" i="8"/>
  <c r="R52" i="8"/>
  <c r="M52" i="8"/>
  <c r="I52" i="8"/>
  <c r="H52" i="8"/>
  <c r="L52" i="8" s="1"/>
  <c r="T52" i="8" s="1"/>
  <c r="G52" i="8"/>
  <c r="K52" i="8" s="1"/>
  <c r="F52" i="8"/>
  <c r="AD51" i="8"/>
  <c r="AE51" i="8" s="1"/>
  <c r="AC51" i="8"/>
  <c r="AB51" i="8"/>
  <c r="U51" i="8"/>
  <c r="T51" i="8"/>
  <c r="R51" i="8"/>
  <c r="M51" i="8"/>
  <c r="L51" i="8"/>
  <c r="I51" i="8"/>
  <c r="H51" i="8"/>
  <c r="G51" i="8"/>
  <c r="K51" i="8" s="1"/>
  <c r="F51" i="8"/>
  <c r="AE50" i="8"/>
  <c r="AD50" i="8"/>
  <c r="AC50" i="8"/>
  <c r="AB50" i="8"/>
  <c r="T50" i="8"/>
  <c r="S50" i="8"/>
  <c r="R50" i="8"/>
  <c r="L50" i="8"/>
  <c r="K50" i="8"/>
  <c r="N50" i="8" s="1"/>
  <c r="Z50" i="8" s="1"/>
  <c r="I50" i="8"/>
  <c r="M50" i="8" s="1"/>
  <c r="U50" i="8" s="1"/>
  <c r="H50" i="8"/>
  <c r="G50" i="8"/>
  <c r="F50" i="8"/>
  <c r="AD49" i="8"/>
  <c r="AC49" i="8"/>
  <c r="AB49" i="8"/>
  <c r="AE49" i="8" s="1"/>
  <c r="R49" i="8"/>
  <c r="I49" i="8"/>
  <c r="M49" i="8" s="1"/>
  <c r="U49" i="8" s="1"/>
  <c r="H49" i="8"/>
  <c r="L49" i="8" s="1"/>
  <c r="T49" i="8" s="1"/>
  <c r="G49" i="8"/>
  <c r="K49" i="8" s="1"/>
  <c r="F49" i="8"/>
  <c r="AD48" i="8"/>
  <c r="AC48" i="8"/>
  <c r="AB48" i="8"/>
  <c r="AE48" i="8" s="1"/>
  <c r="R48" i="8"/>
  <c r="M48" i="8"/>
  <c r="U48" i="8" s="1"/>
  <c r="I48" i="8"/>
  <c r="H48" i="8"/>
  <c r="L48" i="8" s="1"/>
  <c r="T48" i="8" s="1"/>
  <c r="G48" i="8"/>
  <c r="F48" i="8"/>
  <c r="AD47" i="8"/>
  <c r="AC47" i="8"/>
  <c r="AB47" i="8"/>
  <c r="AE47" i="8" s="1"/>
  <c r="R47" i="8"/>
  <c r="L47" i="8"/>
  <c r="T47" i="8" s="1"/>
  <c r="I47" i="8"/>
  <c r="M47" i="8" s="1"/>
  <c r="U47" i="8" s="1"/>
  <c r="H47" i="8"/>
  <c r="G47" i="8"/>
  <c r="F47" i="8"/>
  <c r="AD46" i="8"/>
  <c r="AE46" i="8" s="1"/>
  <c r="AC46" i="8"/>
  <c r="AB46" i="8"/>
  <c r="R46" i="8"/>
  <c r="M46" i="8"/>
  <c r="U46" i="8" s="1"/>
  <c r="I46" i="8"/>
  <c r="H46" i="8"/>
  <c r="L46" i="8" s="1"/>
  <c r="T46" i="8" s="1"/>
  <c r="G46" i="8"/>
  <c r="K46" i="8" s="1"/>
  <c r="F46" i="8"/>
  <c r="AE45" i="8"/>
  <c r="AD45" i="8"/>
  <c r="AC45" i="8"/>
  <c r="AB45" i="8"/>
  <c r="R45" i="8"/>
  <c r="M45" i="8"/>
  <c r="U45" i="8" s="1"/>
  <c r="L45" i="8"/>
  <c r="T45" i="8" s="1"/>
  <c r="I45" i="8"/>
  <c r="H45" i="8"/>
  <c r="G45" i="8"/>
  <c r="K45" i="8" s="1"/>
  <c r="F45" i="8"/>
  <c r="AD44" i="8"/>
  <c r="AC44" i="8"/>
  <c r="AB44" i="8"/>
  <c r="R44" i="8"/>
  <c r="L44" i="8"/>
  <c r="T44" i="8" s="1"/>
  <c r="K44" i="8"/>
  <c r="S44" i="8" s="1"/>
  <c r="I44" i="8"/>
  <c r="J44" i="8" s="1"/>
  <c r="H44" i="8"/>
  <c r="G44" i="8"/>
  <c r="F44" i="8"/>
  <c r="AD43" i="8"/>
  <c r="AC43" i="8"/>
  <c r="AB43" i="8"/>
  <c r="AE43" i="8" s="1"/>
  <c r="R43" i="8"/>
  <c r="K43" i="8"/>
  <c r="S43" i="8" s="1"/>
  <c r="J43" i="8"/>
  <c r="I43" i="8"/>
  <c r="M43" i="8" s="1"/>
  <c r="U43" i="8" s="1"/>
  <c r="H43" i="8"/>
  <c r="L43" i="8" s="1"/>
  <c r="G43" i="8"/>
  <c r="F43" i="8"/>
  <c r="AD42" i="8"/>
  <c r="AC42" i="8"/>
  <c r="AB42" i="8"/>
  <c r="AE42" i="8" s="1"/>
  <c r="T42" i="8"/>
  <c r="R42" i="8"/>
  <c r="I42" i="8"/>
  <c r="M42" i="8" s="1"/>
  <c r="U42" i="8" s="1"/>
  <c r="H42" i="8"/>
  <c r="L42" i="8" s="1"/>
  <c r="G42" i="8"/>
  <c r="K42" i="8" s="1"/>
  <c r="F42" i="8"/>
  <c r="AE41" i="8"/>
  <c r="AD41" i="8"/>
  <c r="AC41" i="8"/>
  <c r="AB41" i="8"/>
  <c r="S41" i="8"/>
  <c r="R41" i="8"/>
  <c r="I41" i="8"/>
  <c r="M41" i="8" s="1"/>
  <c r="U41" i="8" s="1"/>
  <c r="H41" i="8"/>
  <c r="L41" i="8" s="1"/>
  <c r="T41" i="8" s="1"/>
  <c r="G41" i="8"/>
  <c r="K41" i="8" s="1"/>
  <c r="F41" i="8"/>
  <c r="AD40" i="8"/>
  <c r="AC40" i="8"/>
  <c r="AB40" i="8"/>
  <c r="AE40" i="8" s="1"/>
  <c r="T40" i="8"/>
  <c r="S40" i="8"/>
  <c r="R40" i="8"/>
  <c r="I40" i="8"/>
  <c r="M40" i="8" s="1"/>
  <c r="U40" i="8" s="1"/>
  <c r="H40" i="8"/>
  <c r="L40" i="8" s="1"/>
  <c r="G40" i="8"/>
  <c r="K40" i="8" s="1"/>
  <c r="F40" i="8"/>
  <c r="AD39" i="8"/>
  <c r="AC39" i="8"/>
  <c r="AB39" i="8"/>
  <c r="AE39" i="8" s="1"/>
  <c r="S39" i="8"/>
  <c r="R39" i="8"/>
  <c r="M39" i="8"/>
  <c r="U39" i="8" s="1"/>
  <c r="J39" i="8"/>
  <c r="I39" i="8"/>
  <c r="H39" i="8"/>
  <c r="L39" i="8" s="1"/>
  <c r="T39" i="8" s="1"/>
  <c r="G39" i="8"/>
  <c r="K39" i="8" s="1"/>
  <c r="F39" i="8"/>
  <c r="AE38" i="8"/>
  <c r="AD38" i="8"/>
  <c r="AC38" i="8"/>
  <c r="AB38" i="8"/>
  <c r="S38" i="8"/>
  <c r="R38" i="8"/>
  <c r="M38" i="8"/>
  <c r="U38" i="8" s="1"/>
  <c r="L38" i="8"/>
  <c r="T38" i="8" s="1"/>
  <c r="I38" i="8"/>
  <c r="H38" i="8"/>
  <c r="G38" i="8"/>
  <c r="K38" i="8" s="1"/>
  <c r="N38" i="8" s="1"/>
  <c r="Z38" i="8" s="1"/>
  <c r="F38" i="8"/>
  <c r="AD37" i="8"/>
  <c r="AC37" i="8"/>
  <c r="AB37" i="8"/>
  <c r="R37" i="8"/>
  <c r="N37" i="8"/>
  <c r="Z37" i="8" s="1"/>
  <c r="M37" i="8"/>
  <c r="U37" i="8" s="1"/>
  <c r="L37" i="8"/>
  <c r="T37" i="8" s="1"/>
  <c r="K37" i="8"/>
  <c r="S37" i="8" s="1"/>
  <c r="I37" i="8"/>
  <c r="H37" i="8"/>
  <c r="G37" i="8"/>
  <c r="J37" i="8" s="1"/>
  <c r="F37" i="8"/>
  <c r="AD36" i="8"/>
  <c r="AC36" i="8"/>
  <c r="AB36" i="8"/>
  <c r="R36" i="8"/>
  <c r="M36" i="8"/>
  <c r="U36" i="8" s="1"/>
  <c r="L36" i="8"/>
  <c r="T36" i="8" s="1"/>
  <c r="K36" i="8"/>
  <c r="S36" i="8" s="1"/>
  <c r="J36" i="8"/>
  <c r="I36" i="8"/>
  <c r="H36" i="8"/>
  <c r="G36" i="8"/>
  <c r="F36" i="8"/>
  <c r="AD35" i="8"/>
  <c r="AC35" i="8"/>
  <c r="AB35" i="8"/>
  <c r="R35" i="8"/>
  <c r="M35" i="8"/>
  <c r="U35" i="8" s="1"/>
  <c r="L35" i="8"/>
  <c r="T35" i="8" s="1"/>
  <c r="I35" i="8"/>
  <c r="H35" i="8"/>
  <c r="G35" i="8"/>
  <c r="K35" i="8" s="1"/>
  <c r="F35" i="8"/>
  <c r="AD34" i="8"/>
  <c r="AC34" i="8"/>
  <c r="AB34" i="8"/>
  <c r="R34" i="8"/>
  <c r="L34" i="8"/>
  <c r="T34" i="8" s="1"/>
  <c r="I34" i="8"/>
  <c r="M34" i="8" s="1"/>
  <c r="U34" i="8" s="1"/>
  <c r="H34" i="8"/>
  <c r="G34" i="8"/>
  <c r="K34" i="8" s="1"/>
  <c r="F34" i="8"/>
  <c r="AD33" i="8"/>
  <c r="AC33" i="8"/>
  <c r="AB33" i="8"/>
  <c r="AE33" i="8" s="1"/>
  <c r="R33" i="8"/>
  <c r="K33" i="8"/>
  <c r="I33" i="8"/>
  <c r="M33" i="8" s="1"/>
  <c r="U33" i="8" s="1"/>
  <c r="H33" i="8"/>
  <c r="L33" i="8" s="1"/>
  <c r="T33" i="8" s="1"/>
  <c r="G33" i="8"/>
  <c r="F33" i="8"/>
  <c r="AD32" i="8"/>
  <c r="AC32" i="8"/>
  <c r="AB32" i="8"/>
  <c r="T32" i="8"/>
  <c r="S32" i="8"/>
  <c r="R32" i="8"/>
  <c r="I32" i="8"/>
  <c r="M32" i="8" s="1"/>
  <c r="U32" i="8" s="1"/>
  <c r="H32" i="8"/>
  <c r="L32" i="8" s="1"/>
  <c r="G32" i="8"/>
  <c r="K32" i="8" s="1"/>
  <c r="F32" i="8"/>
  <c r="AD31" i="8"/>
  <c r="AC31" i="8"/>
  <c r="AB31" i="8"/>
  <c r="R31" i="8"/>
  <c r="I31" i="8"/>
  <c r="M31" i="8" s="1"/>
  <c r="U31" i="8" s="1"/>
  <c r="H31" i="8"/>
  <c r="L31" i="8" s="1"/>
  <c r="T31" i="8" s="1"/>
  <c r="G31" i="8"/>
  <c r="F31" i="8"/>
  <c r="AD30" i="8"/>
  <c r="AC30" i="8"/>
  <c r="AB30" i="8"/>
  <c r="AE30" i="8" s="1"/>
  <c r="T30" i="8"/>
  <c r="R30" i="8"/>
  <c r="I30" i="8"/>
  <c r="M30" i="8" s="1"/>
  <c r="U30" i="8" s="1"/>
  <c r="H30" i="8"/>
  <c r="L30" i="8" s="1"/>
  <c r="G30" i="8"/>
  <c r="F30" i="8"/>
  <c r="AE29" i="8"/>
  <c r="AD29" i="8"/>
  <c r="AC29" i="8"/>
  <c r="AB29" i="8"/>
  <c r="R29" i="8"/>
  <c r="M29" i="8"/>
  <c r="U29" i="8" s="1"/>
  <c r="I29" i="8"/>
  <c r="H29" i="8"/>
  <c r="L29" i="8" s="1"/>
  <c r="T29" i="8" s="1"/>
  <c r="G29" i="8"/>
  <c r="F29" i="8"/>
  <c r="AE28" i="8"/>
  <c r="AD28" i="8"/>
  <c r="AC28" i="8"/>
  <c r="AB28" i="8"/>
  <c r="R28" i="8"/>
  <c r="M28" i="8"/>
  <c r="U28" i="8" s="1"/>
  <c r="K28" i="8"/>
  <c r="I28" i="8"/>
  <c r="H28" i="8"/>
  <c r="L28" i="8" s="1"/>
  <c r="T28" i="8" s="1"/>
  <c r="G28" i="8"/>
  <c r="F28" i="8"/>
  <c r="AD27" i="8"/>
  <c r="AC27" i="8"/>
  <c r="AB27" i="8"/>
  <c r="U27" i="8"/>
  <c r="R27" i="8"/>
  <c r="J27" i="8"/>
  <c r="I27" i="8"/>
  <c r="M27" i="8" s="1"/>
  <c r="H27" i="8"/>
  <c r="L27" i="8" s="1"/>
  <c r="T27" i="8" s="1"/>
  <c r="G27" i="8"/>
  <c r="K27" i="8" s="1"/>
  <c r="F27" i="8"/>
  <c r="AD26" i="8"/>
  <c r="AC26" i="8"/>
  <c r="AB26" i="8"/>
  <c r="AE26" i="8" s="1"/>
  <c r="T26" i="8"/>
  <c r="S26" i="8"/>
  <c r="R26" i="8"/>
  <c r="K26" i="8"/>
  <c r="I26" i="8"/>
  <c r="M26" i="8" s="1"/>
  <c r="U26" i="8" s="1"/>
  <c r="H26" i="8"/>
  <c r="L26" i="8" s="1"/>
  <c r="G26" i="8"/>
  <c r="F26" i="8"/>
  <c r="AD25" i="8"/>
  <c r="AC25" i="8"/>
  <c r="AB25" i="8"/>
  <c r="U25" i="8"/>
  <c r="R25" i="8"/>
  <c r="I25" i="8"/>
  <c r="M25" i="8" s="1"/>
  <c r="H25" i="8"/>
  <c r="L25" i="8" s="1"/>
  <c r="T25" i="8" s="1"/>
  <c r="G25" i="8"/>
  <c r="K25" i="8" s="1"/>
  <c r="F25" i="8"/>
  <c r="AD24" i="8"/>
  <c r="AC24" i="8"/>
  <c r="AB24" i="8"/>
  <c r="AE24" i="8" s="1"/>
  <c r="T24" i="8"/>
  <c r="R24" i="8"/>
  <c r="I24" i="8"/>
  <c r="M24" i="8" s="1"/>
  <c r="U24" i="8" s="1"/>
  <c r="H24" i="8"/>
  <c r="L24" i="8" s="1"/>
  <c r="G24" i="8"/>
  <c r="F24" i="8"/>
  <c r="AD23" i="8"/>
  <c r="AC23" i="8"/>
  <c r="AB23" i="8"/>
  <c r="AE23" i="8" s="1"/>
  <c r="R23" i="8"/>
  <c r="I23" i="8"/>
  <c r="M23" i="8" s="1"/>
  <c r="U23" i="8" s="1"/>
  <c r="H23" i="8"/>
  <c r="L23" i="8" s="1"/>
  <c r="T23" i="8" s="1"/>
  <c r="G23" i="8"/>
  <c r="K23" i="8" s="1"/>
  <c r="F23" i="8"/>
  <c r="AD22" i="8"/>
  <c r="AC22" i="8"/>
  <c r="AB22" i="8"/>
  <c r="R22" i="8"/>
  <c r="L22" i="8"/>
  <c r="T22" i="8" s="1"/>
  <c r="I22" i="8"/>
  <c r="M22" i="8" s="1"/>
  <c r="U22" i="8" s="1"/>
  <c r="H22" i="8"/>
  <c r="G22" i="8"/>
  <c r="K22" i="8" s="1"/>
  <c r="F22" i="8"/>
  <c r="AD21" i="8"/>
  <c r="AC21" i="8"/>
  <c r="AB21" i="8"/>
  <c r="R21" i="8"/>
  <c r="L21" i="8"/>
  <c r="T21" i="8" s="1"/>
  <c r="I21" i="8"/>
  <c r="M21" i="8" s="1"/>
  <c r="U21" i="8" s="1"/>
  <c r="H21" i="8"/>
  <c r="G21" i="8"/>
  <c r="K21" i="8" s="1"/>
  <c r="F21" i="8"/>
  <c r="AD20" i="8"/>
  <c r="AC20" i="8"/>
  <c r="AB20" i="8"/>
  <c r="R20" i="8"/>
  <c r="I20" i="8"/>
  <c r="M20" i="8" s="1"/>
  <c r="U20" i="8" s="1"/>
  <c r="H20" i="8"/>
  <c r="L20" i="8" s="1"/>
  <c r="T20" i="8" s="1"/>
  <c r="G20" i="8"/>
  <c r="K20" i="8" s="1"/>
  <c r="F20" i="8"/>
  <c r="AD19" i="8"/>
  <c r="AC19" i="8"/>
  <c r="AB19" i="8"/>
  <c r="AE19" i="8" s="1"/>
  <c r="U19" i="8"/>
  <c r="R19" i="8"/>
  <c r="M19" i="8"/>
  <c r="L19" i="8"/>
  <c r="T19" i="8" s="1"/>
  <c r="I19" i="8"/>
  <c r="H19" i="8"/>
  <c r="G19" i="8"/>
  <c r="K19" i="8" s="1"/>
  <c r="F19" i="8"/>
  <c r="AE18" i="8"/>
  <c r="AD18" i="8"/>
  <c r="AC18" i="8"/>
  <c r="AB18" i="8"/>
  <c r="U18" i="8"/>
  <c r="R18" i="8"/>
  <c r="I18" i="8"/>
  <c r="M18" i="8" s="1"/>
  <c r="H18" i="8"/>
  <c r="L18" i="8" s="1"/>
  <c r="T18" i="8" s="1"/>
  <c r="G18" i="8"/>
  <c r="F18" i="8"/>
  <c r="AD17" i="8"/>
  <c r="AC17" i="8"/>
  <c r="AB17" i="8"/>
  <c r="U17" i="8"/>
  <c r="R17" i="8"/>
  <c r="M17" i="8"/>
  <c r="I17" i="8"/>
  <c r="H17" i="8"/>
  <c r="L17" i="8" s="1"/>
  <c r="T17" i="8" s="1"/>
  <c r="G17" i="8"/>
  <c r="K17" i="8" s="1"/>
  <c r="F17" i="8"/>
  <c r="AD16" i="8"/>
  <c r="AC16" i="8"/>
  <c r="AB16" i="8"/>
  <c r="AE16" i="8" s="1"/>
  <c r="R16" i="8"/>
  <c r="L16" i="8"/>
  <c r="T16" i="8" s="1"/>
  <c r="I16" i="8"/>
  <c r="M16" i="8" s="1"/>
  <c r="U16" i="8" s="1"/>
  <c r="H16" i="8"/>
  <c r="G16" i="8"/>
  <c r="K16" i="8" s="1"/>
  <c r="N16" i="8" s="1"/>
  <c r="Z16" i="8" s="1"/>
  <c r="F16" i="8"/>
  <c r="AD15" i="8"/>
  <c r="AC15" i="8"/>
  <c r="AB15" i="8"/>
  <c r="AE15" i="8" s="1"/>
  <c r="T15" i="8"/>
  <c r="R15" i="8"/>
  <c r="K15" i="8"/>
  <c r="S15" i="8" s="1"/>
  <c r="I15" i="8"/>
  <c r="M15" i="8" s="1"/>
  <c r="U15" i="8" s="1"/>
  <c r="H15" i="8"/>
  <c r="L15" i="8" s="1"/>
  <c r="G15" i="8"/>
  <c r="F15" i="8"/>
  <c r="AD14" i="8"/>
  <c r="AC14" i="8"/>
  <c r="AB14" i="8"/>
  <c r="AE14" i="8" s="1"/>
  <c r="R14" i="8"/>
  <c r="I14" i="8"/>
  <c r="M14" i="8" s="1"/>
  <c r="U14" i="8" s="1"/>
  <c r="H14" i="8"/>
  <c r="L14" i="8" s="1"/>
  <c r="T14" i="8" s="1"/>
  <c r="G14" i="8"/>
  <c r="K14" i="8" s="1"/>
  <c r="F14" i="8"/>
  <c r="AE13" i="8"/>
  <c r="AD13" i="8"/>
  <c r="AC13" i="8"/>
  <c r="AB13" i="8"/>
  <c r="R13" i="8"/>
  <c r="I13" i="8"/>
  <c r="M13" i="8" s="1"/>
  <c r="U13" i="8" s="1"/>
  <c r="H13" i="8"/>
  <c r="L13" i="8" s="1"/>
  <c r="T13" i="8" s="1"/>
  <c r="G13" i="8"/>
  <c r="K13" i="8" s="1"/>
  <c r="F13" i="8"/>
  <c r="AD12" i="8"/>
  <c r="AC12" i="8"/>
  <c r="AB12" i="8"/>
  <c r="U12" i="8"/>
  <c r="R12" i="8"/>
  <c r="M12" i="8"/>
  <c r="K12" i="8"/>
  <c r="S12" i="8" s="1"/>
  <c r="I12" i="8"/>
  <c r="H12" i="8"/>
  <c r="L12" i="8" s="1"/>
  <c r="T12" i="8" s="1"/>
  <c r="G12" i="8"/>
  <c r="F12" i="8"/>
  <c r="AD11" i="8"/>
  <c r="AC11" i="8"/>
  <c r="AB11" i="8"/>
  <c r="AE11" i="8" s="1"/>
  <c r="R11" i="8"/>
  <c r="J11" i="8"/>
  <c r="I11" i="8"/>
  <c r="M11" i="8" s="1"/>
  <c r="U11" i="8" s="1"/>
  <c r="H11" i="8"/>
  <c r="L11" i="8" s="1"/>
  <c r="T11" i="8" s="1"/>
  <c r="G11" i="8"/>
  <c r="K11" i="8" s="1"/>
  <c r="F11" i="8"/>
  <c r="AD10" i="8"/>
  <c r="AC10" i="8"/>
  <c r="AB10" i="8"/>
  <c r="AE10" i="8" s="1"/>
  <c r="R10" i="8"/>
  <c r="M10" i="8"/>
  <c r="U10" i="8" s="1"/>
  <c r="L10" i="8"/>
  <c r="T10" i="8" s="1"/>
  <c r="I10" i="8"/>
  <c r="H10" i="8"/>
  <c r="G10" i="8"/>
  <c r="K10" i="8" s="1"/>
  <c r="F10" i="8"/>
  <c r="AD9" i="8"/>
  <c r="AC9" i="8"/>
  <c r="AB9" i="8"/>
  <c r="R9" i="8"/>
  <c r="L9" i="8"/>
  <c r="T9" i="8" s="1"/>
  <c r="K9" i="8"/>
  <c r="S9" i="8" s="1"/>
  <c r="I9" i="8"/>
  <c r="M9" i="8" s="1"/>
  <c r="U9" i="8" s="1"/>
  <c r="H9" i="8"/>
  <c r="G9" i="8"/>
  <c r="F9" i="8"/>
  <c r="AD8" i="8"/>
  <c r="AC8" i="8"/>
  <c r="AB8" i="8"/>
  <c r="R8" i="8"/>
  <c r="I8" i="8"/>
  <c r="H8" i="8"/>
  <c r="G8" i="8"/>
  <c r="F8" i="8"/>
  <c r="AQ30" i="5"/>
  <c r="AL30" i="5"/>
  <c r="O30" i="5"/>
  <c r="N30" i="5"/>
  <c r="M30" i="5"/>
  <c r="AB29" i="5"/>
  <c r="AA29" i="5"/>
  <c r="Z29" i="5"/>
  <c r="P29" i="5"/>
  <c r="K29" i="5"/>
  <c r="S29" i="5" s="1"/>
  <c r="I29" i="5"/>
  <c r="Q29" i="5" s="1"/>
  <c r="G29" i="5"/>
  <c r="F29" i="5"/>
  <c r="J29" i="5" s="1"/>
  <c r="R29" i="5" s="1"/>
  <c r="E29" i="5"/>
  <c r="D29" i="5"/>
  <c r="AB28" i="5"/>
  <c r="AA28" i="5"/>
  <c r="Z28" i="5"/>
  <c r="Q28" i="5"/>
  <c r="P28" i="5"/>
  <c r="I28" i="5"/>
  <c r="G28" i="5"/>
  <c r="K28" i="5" s="1"/>
  <c r="F28" i="5"/>
  <c r="J28" i="5" s="1"/>
  <c r="R28" i="5" s="1"/>
  <c r="E28" i="5"/>
  <c r="D28" i="5"/>
  <c r="AM27" i="5"/>
  <c r="AB27" i="5"/>
  <c r="AA27" i="5"/>
  <c r="Z27" i="5"/>
  <c r="S27" i="5"/>
  <c r="P27" i="5"/>
  <c r="J27" i="5"/>
  <c r="R27" i="5" s="1"/>
  <c r="I27" i="5"/>
  <c r="Q27" i="5" s="1"/>
  <c r="H27" i="5"/>
  <c r="G27" i="5"/>
  <c r="K27" i="5" s="1"/>
  <c r="F27" i="5"/>
  <c r="E27" i="5"/>
  <c r="D27" i="5"/>
  <c r="AB26" i="5"/>
  <c r="AA26" i="5"/>
  <c r="Z26" i="5"/>
  <c r="AC26" i="5" s="1"/>
  <c r="P26" i="5"/>
  <c r="G26" i="5"/>
  <c r="K26" i="5" s="1"/>
  <c r="F26" i="5"/>
  <c r="J26" i="5" s="1"/>
  <c r="R26" i="5" s="1"/>
  <c r="E26" i="5"/>
  <c r="I26" i="5" s="1"/>
  <c r="Q26" i="5" s="1"/>
  <c r="D26" i="5"/>
  <c r="AB25" i="5"/>
  <c r="AC25" i="5" s="1"/>
  <c r="AA25" i="5"/>
  <c r="Z25" i="5"/>
  <c r="P25" i="5"/>
  <c r="K25" i="5"/>
  <c r="S25" i="5" s="1"/>
  <c r="J25" i="5"/>
  <c r="R25" i="5" s="1"/>
  <c r="G25" i="5"/>
  <c r="F25" i="5"/>
  <c r="E25" i="5"/>
  <c r="I25" i="5" s="1"/>
  <c r="D25" i="5"/>
  <c r="AB24" i="5"/>
  <c r="AA24" i="5"/>
  <c r="Z24" i="5"/>
  <c r="P24" i="5"/>
  <c r="I24" i="5"/>
  <c r="Q24" i="5" s="1"/>
  <c r="G24" i="5"/>
  <c r="K24" i="5" s="1"/>
  <c r="F24" i="5"/>
  <c r="J24" i="5" s="1"/>
  <c r="R24" i="5" s="1"/>
  <c r="E24" i="5"/>
  <c r="D24" i="5"/>
  <c r="AB23" i="5"/>
  <c r="AA23" i="5"/>
  <c r="Z23" i="5"/>
  <c r="AC23" i="5" s="1"/>
  <c r="P23" i="5"/>
  <c r="K23" i="5"/>
  <c r="S23" i="5" s="1"/>
  <c r="J23" i="5"/>
  <c r="R23" i="5" s="1"/>
  <c r="G23" i="5"/>
  <c r="F23" i="5"/>
  <c r="E23" i="5"/>
  <c r="I23" i="5" s="1"/>
  <c r="Q23" i="5" s="1"/>
  <c r="D23" i="5"/>
  <c r="AC22" i="5"/>
  <c r="AB22" i="5"/>
  <c r="AA22" i="5"/>
  <c r="Z22" i="5"/>
  <c r="R22" i="5"/>
  <c r="P22" i="5"/>
  <c r="J22" i="5"/>
  <c r="G22" i="5"/>
  <c r="K22" i="5" s="1"/>
  <c r="F22" i="5"/>
  <c r="E22" i="5"/>
  <c r="I22" i="5" s="1"/>
  <c r="Q22" i="5" s="1"/>
  <c r="D22" i="5"/>
  <c r="AB21" i="5"/>
  <c r="AA21" i="5"/>
  <c r="Z21" i="5"/>
  <c r="P21" i="5"/>
  <c r="K21" i="5"/>
  <c r="S21" i="5" s="1"/>
  <c r="J21" i="5"/>
  <c r="R21" i="5" s="1"/>
  <c r="H21" i="5"/>
  <c r="G21" i="5"/>
  <c r="F21" i="5"/>
  <c r="E21" i="5"/>
  <c r="I21" i="5" s="1"/>
  <c r="Q21" i="5" s="1"/>
  <c r="D21" i="5"/>
  <c r="AM20" i="5"/>
  <c r="AB20" i="5"/>
  <c r="AA20" i="5"/>
  <c r="Z20" i="5"/>
  <c r="R20" i="5"/>
  <c r="P20" i="5"/>
  <c r="J20" i="5"/>
  <c r="I20" i="5"/>
  <c r="Q20" i="5" s="1"/>
  <c r="G20" i="5"/>
  <c r="K20" i="5" s="1"/>
  <c r="F20" i="5"/>
  <c r="E20" i="5"/>
  <c r="D20" i="5"/>
  <c r="AM19" i="5"/>
  <c r="AB19" i="5"/>
  <c r="AA19" i="5"/>
  <c r="Z19" i="5"/>
  <c r="P19" i="5"/>
  <c r="K19" i="5"/>
  <c r="S19" i="5" s="1"/>
  <c r="J19" i="5"/>
  <c r="R19" i="5" s="1"/>
  <c r="I19" i="5"/>
  <c r="Q19" i="5" s="1"/>
  <c r="G19" i="5"/>
  <c r="F19" i="5"/>
  <c r="E19" i="5"/>
  <c r="D19" i="5"/>
  <c r="AM18" i="5"/>
  <c r="AB18" i="5"/>
  <c r="AA18" i="5"/>
  <c r="Z18" i="5"/>
  <c r="P18" i="5"/>
  <c r="K18" i="5"/>
  <c r="S18" i="5" s="1"/>
  <c r="I18" i="5"/>
  <c r="Q18" i="5" s="1"/>
  <c r="H18" i="5"/>
  <c r="G18" i="5"/>
  <c r="F18" i="5"/>
  <c r="J18" i="5" s="1"/>
  <c r="R18" i="5" s="1"/>
  <c r="E18" i="5"/>
  <c r="D18" i="5"/>
  <c r="AB17" i="5"/>
  <c r="AA17" i="5"/>
  <c r="Z17" i="5"/>
  <c r="P17" i="5"/>
  <c r="I17" i="5"/>
  <c r="Q17" i="5" s="1"/>
  <c r="H17" i="5"/>
  <c r="G17" i="5"/>
  <c r="K17" i="5" s="1"/>
  <c r="F17" i="5"/>
  <c r="J17" i="5" s="1"/>
  <c r="R17" i="5" s="1"/>
  <c r="E17" i="5"/>
  <c r="D17" i="5"/>
  <c r="AB16" i="5"/>
  <c r="AA16" i="5"/>
  <c r="Z16" i="5"/>
  <c r="P16" i="5"/>
  <c r="I16" i="5"/>
  <c r="Q16" i="5" s="1"/>
  <c r="H16" i="5"/>
  <c r="G16" i="5"/>
  <c r="K16" i="5" s="1"/>
  <c r="F16" i="5"/>
  <c r="J16" i="5" s="1"/>
  <c r="R16" i="5" s="1"/>
  <c r="E16" i="5"/>
  <c r="D16" i="5"/>
  <c r="AM16" i="5" s="1"/>
  <c r="AB15" i="5"/>
  <c r="AA15" i="5"/>
  <c r="Z15" i="5"/>
  <c r="P15" i="5"/>
  <c r="I15" i="5"/>
  <c r="Q15" i="5" s="1"/>
  <c r="H15" i="5"/>
  <c r="G15" i="5"/>
  <c r="K15" i="5" s="1"/>
  <c r="F15" i="5"/>
  <c r="J15" i="5" s="1"/>
  <c r="R15" i="5" s="1"/>
  <c r="E15" i="5"/>
  <c r="D15" i="5"/>
  <c r="AB14" i="5"/>
  <c r="AC14" i="5" s="1"/>
  <c r="AA14" i="5"/>
  <c r="Z14" i="5"/>
  <c r="R14" i="5"/>
  <c r="Q14" i="5"/>
  <c r="P14" i="5"/>
  <c r="J14" i="5"/>
  <c r="I14" i="5"/>
  <c r="G14" i="5"/>
  <c r="K14" i="5" s="1"/>
  <c r="F14" i="5"/>
  <c r="E14" i="5"/>
  <c r="D14" i="5"/>
  <c r="AB13" i="5"/>
  <c r="AA13" i="5"/>
  <c r="AC13" i="5" s="1"/>
  <c r="Z13" i="5"/>
  <c r="S13" i="5"/>
  <c r="Q13" i="5"/>
  <c r="P13" i="5"/>
  <c r="K13" i="5"/>
  <c r="I13" i="5"/>
  <c r="G13" i="5"/>
  <c r="F13" i="5"/>
  <c r="J13" i="5" s="1"/>
  <c r="R13" i="5" s="1"/>
  <c r="E13" i="5"/>
  <c r="D13" i="5"/>
  <c r="AB12" i="5"/>
  <c r="AA12" i="5"/>
  <c r="AC12" i="5" s="1"/>
  <c r="Z12" i="5"/>
  <c r="S12" i="5"/>
  <c r="P12" i="5"/>
  <c r="K12" i="5"/>
  <c r="L12" i="5" s="1"/>
  <c r="X12" i="5" s="1"/>
  <c r="J12" i="5"/>
  <c r="R12" i="5" s="1"/>
  <c r="H12" i="5"/>
  <c r="G12" i="5"/>
  <c r="F12" i="5"/>
  <c r="E12" i="5"/>
  <c r="I12" i="5" s="1"/>
  <c r="Q12" i="5" s="1"/>
  <c r="D12" i="5"/>
  <c r="AB11" i="5"/>
  <c r="AA11" i="5"/>
  <c r="Z11" i="5"/>
  <c r="AC11" i="5" s="1"/>
  <c r="P11" i="5"/>
  <c r="G11" i="5"/>
  <c r="K11" i="5" s="1"/>
  <c r="F11" i="5"/>
  <c r="J11" i="5" s="1"/>
  <c r="R11" i="5" s="1"/>
  <c r="E11" i="5"/>
  <c r="I11" i="5" s="1"/>
  <c r="Q11" i="5" s="1"/>
  <c r="D11" i="5"/>
  <c r="AB10" i="5"/>
  <c r="AA10" i="5"/>
  <c r="Z10" i="5"/>
  <c r="P10" i="5"/>
  <c r="G10" i="5"/>
  <c r="H10" i="5" s="1"/>
  <c r="F10" i="5"/>
  <c r="J10" i="5" s="1"/>
  <c r="R10" i="5" s="1"/>
  <c r="E10" i="5"/>
  <c r="I10" i="5" s="1"/>
  <c r="Q10" i="5" s="1"/>
  <c r="D10" i="5"/>
  <c r="AB9" i="5"/>
  <c r="AA9" i="5"/>
  <c r="Z9" i="5"/>
  <c r="AC9" i="5" s="1"/>
  <c r="P9" i="5"/>
  <c r="I9" i="5"/>
  <c r="Q9" i="5" s="1"/>
  <c r="G9" i="5"/>
  <c r="K9" i="5" s="1"/>
  <c r="F9" i="5"/>
  <c r="J9" i="5" s="1"/>
  <c r="R9" i="5" s="1"/>
  <c r="E9" i="5"/>
  <c r="D9" i="5"/>
  <c r="AB8" i="5"/>
  <c r="AB30" i="5" s="1"/>
  <c r="AA8" i="5"/>
  <c r="AA30" i="5" s="1"/>
  <c r="Z8" i="5"/>
  <c r="Z30" i="5" s="1"/>
  <c r="R8" i="5"/>
  <c r="P8" i="5"/>
  <c r="P30" i="5" s="1"/>
  <c r="J8" i="5"/>
  <c r="J30" i="5" s="1"/>
  <c r="G8" i="5"/>
  <c r="K8" i="5" s="1"/>
  <c r="F8" i="5"/>
  <c r="F30" i="5" s="1"/>
  <c r="E8" i="5"/>
  <c r="I8" i="5" s="1"/>
  <c r="D8" i="5"/>
  <c r="D30" i="5" s="1"/>
  <c r="T29" i="5" l="1"/>
  <c r="U29" i="5" s="1"/>
  <c r="T23" i="5"/>
  <c r="V23" i="5" s="1"/>
  <c r="AE23" i="5" s="1"/>
  <c r="AI23" i="5" s="1"/>
  <c r="V13" i="5"/>
  <c r="AE13" i="5" s="1"/>
  <c r="AI13" i="5" s="1"/>
  <c r="I30" i="5"/>
  <c r="Q8" i="5"/>
  <c r="L8" i="5"/>
  <c r="S8" i="5"/>
  <c r="Q25" i="5"/>
  <c r="L25" i="5"/>
  <c r="X25" i="5" s="1"/>
  <c r="V12" i="8"/>
  <c r="Y12" i="8" s="1"/>
  <c r="AH12" i="8" s="1"/>
  <c r="AL12" i="8" s="1"/>
  <c r="N17" i="8"/>
  <c r="Z17" i="8" s="1"/>
  <c r="S17" i="8"/>
  <c r="S16" i="5"/>
  <c r="L16" i="5"/>
  <c r="X16" i="5" s="1"/>
  <c r="S28" i="5"/>
  <c r="L28" i="5"/>
  <c r="X28" i="5" s="1"/>
  <c r="S14" i="8"/>
  <c r="N14" i="8"/>
  <c r="Z14" i="8" s="1"/>
  <c r="N22" i="8"/>
  <c r="Z22" i="8" s="1"/>
  <c r="S22" i="8"/>
  <c r="L13" i="5"/>
  <c r="X13" i="5" s="1"/>
  <c r="T19" i="5"/>
  <c r="U19" i="5" s="1"/>
  <c r="U22" i="5"/>
  <c r="T22" i="5"/>
  <c r="V22" i="5" s="1"/>
  <c r="AE22" i="5" s="1"/>
  <c r="AI22" i="5" s="1"/>
  <c r="Y9" i="8"/>
  <c r="AH9" i="8" s="1"/>
  <c r="AL9" i="8" s="1"/>
  <c r="S20" i="5"/>
  <c r="L20" i="5"/>
  <c r="X20" i="5" s="1"/>
  <c r="R30" i="5"/>
  <c r="V19" i="5"/>
  <c r="V9" i="8"/>
  <c r="X9" i="8" s="1"/>
  <c r="S21" i="8"/>
  <c r="N21" i="8"/>
  <c r="Z21" i="8" s="1"/>
  <c r="T12" i="5"/>
  <c r="U12" i="5" s="1"/>
  <c r="W19" i="5"/>
  <c r="AF19" i="5" s="1"/>
  <c r="AJ19" i="5" s="1"/>
  <c r="L22" i="5"/>
  <c r="X22" i="5" s="1"/>
  <c r="S22" i="5"/>
  <c r="N11" i="8"/>
  <c r="Z11" i="8" s="1"/>
  <c r="S11" i="8"/>
  <c r="L26" i="5"/>
  <c r="X26" i="5" s="1"/>
  <c r="S26" i="5"/>
  <c r="W29" i="5"/>
  <c r="V12" i="5"/>
  <c r="AE12" i="5" s="1"/>
  <c r="AI12" i="5" s="1"/>
  <c r="S23" i="8"/>
  <c r="N23" i="8"/>
  <c r="Z23" i="8" s="1"/>
  <c r="U27" i="5"/>
  <c r="T27" i="5"/>
  <c r="W27" i="5" s="1"/>
  <c r="T18" i="5"/>
  <c r="U18" i="5" s="1"/>
  <c r="T21" i="5"/>
  <c r="V21" i="5" s="1"/>
  <c r="V27" i="5"/>
  <c r="V15" i="8"/>
  <c r="X15" i="8" s="1"/>
  <c r="W18" i="5"/>
  <c r="AF18" i="5" s="1"/>
  <c r="AJ18" i="5" s="1"/>
  <c r="S13" i="8"/>
  <c r="N13" i="8"/>
  <c r="Z13" i="8" s="1"/>
  <c r="S15" i="5"/>
  <c r="T15" i="5" s="1"/>
  <c r="L15" i="5"/>
  <c r="X15" i="5" s="1"/>
  <c r="S24" i="5"/>
  <c r="L24" i="5"/>
  <c r="X24" i="5" s="1"/>
  <c r="W21" i="5"/>
  <c r="V9" i="5"/>
  <c r="AE9" i="5" s="1"/>
  <c r="AI9" i="5" s="1"/>
  <c r="S9" i="5"/>
  <c r="L9" i="5"/>
  <c r="X9" i="5" s="1"/>
  <c r="T26" i="5"/>
  <c r="U26" i="5"/>
  <c r="V29" i="5"/>
  <c r="S10" i="8"/>
  <c r="N10" i="8"/>
  <c r="Z10" i="8" s="1"/>
  <c r="W12" i="5"/>
  <c r="AF12" i="5" s="1"/>
  <c r="AJ12" i="5" s="1"/>
  <c r="U9" i="5"/>
  <c r="T9" i="5"/>
  <c r="S11" i="5"/>
  <c r="L11" i="5"/>
  <c r="X11" i="5" s="1"/>
  <c r="L14" i="5"/>
  <c r="X14" i="5" s="1"/>
  <c r="S14" i="5"/>
  <c r="L17" i="5"/>
  <c r="X17" i="5" s="1"/>
  <c r="S17" i="5"/>
  <c r="V26" i="5"/>
  <c r="AE26" i="5" s="1"/>
  <c r="AI26" i="5" s="1"/>
  <c r="Y15" i="8"/>
  <c r="S20" i="8"/>
  <c r="N20" i="8"/>
  <c r="Z20" i="8" s="1"/>
  <c r="T13" i="5"/>
  <c r="U13" i="5" s="1"/>
  <c r="AC15" i="5"/>
  <c r="AC16" i="5"/>
  <c r="AC17" i="5"/>
  <c r="AC19" i="5"/>
  <c r="H20" i="5"/>
  <c r="AC27" i="5"/>
  <c r="G83" i="8"/>
  <c r="J9" i="8"/>
  <c r="N15" i="8"/>
  <c r="Z15" i="8" s="1"/>
  <c r="S34" i="8"/>
  <c r="N34" i="8"/>
  <c r="Z34" i="8" s="1"/>
  <c r="AE37" i="8"/>
  <c r="AC20" i="5"/>
  <c r="L23" i="5"/>
  <c r="X23" i="5" s="1"/>
  <c r="H24" i="5"/>
  <c r="H83" i="8"/>
  <c r="AB83" i="8"/>
  <c r="AE9" i="8"/>
  <c r="J17" i="8"/>
  <c r="N19" i="8"/>
  <c r="Z19" i="8" s="1"/>
  <c r="S19" i="8"/>
  <c r="N28" i="8"/>
  <c r="Z28" i="8" s="1"/>
  <c r="S28" i="8"/>
  <c r="L18" i="5"/>
  <c r="X18" i="5" s="1"/>
  <c r="L19" i="5"/>
  <c r="X19" i="5" s="1"/>
  <c r="L27" i="5"/>
  <c r="X27" i="5" s="1"/>
  <c r="I83" i="8"/>
  <c r="AC83" i="8"/>
  <c r="J14" i="8"/>
  <c r="AE21" i="8"/>
  <c r="J23" i="8"/>
  <c r="AE36" i="8"/>
  <c r="H9" i="5"/>
  <c r="AC10" i="5"/>
  <c r="H11" i="5"/>
  <c r="AC24" i="5"/>
  <c r="H28" i="5"/>
  <c r="J8" i="8"/>
  <c r="AD83" i="8"/>
  <c r="AE25" i="8"/>
  <c r="V26" i="8"/>
  <c r="Y26" i="8" s="1"/>
  <c r="N39" i="8"/>
  <c r="Z39" i="8" s="1"/>
  <c r="S54" i="8"/>
  <c r="N54" i="8"/>
  <c r="Z54" i="8" s="1"/>
  <c r="K10" i="5"/>
  <c r="K30" i="5" s="1"/>
  <c r="AC28" i="5"/>
  <c r="K8" i="8"/>
  <c r="AE8" i="8"/>
  <c r="N9" i="8"/>
  <c r="Z9" i="8" s="1"/>
  <c r="J13" i="8"/>
  <c r="J19" i="8"/>
  <c r="J21" i="8"/>
  <c r="J33" i="8"/>
  <c r="L8" i="8"/>
  <c r="W39" i="8"/>
  <c r="V39" i="8"/>
  <c r="Y39" i="8" s="1"/>
  <c r="AH39" i="8" s="1"/>
  <c r="AL39" i="8" s="1"/>
  <c r="AC21" i="5"/>
  <c r="H25" i="5"/>
  <c r="M8" i="8"/>
  <c r="K24" i="8"/>
  <c r="J24" i="8"/>
  <c r="H13" i="5"/>
  <c r="T16" i="5"/>
  <c r="U16" i="5" s="1"/>
  <c r="H29" i="5"/>
  <c r="J12" i="8"/>
  <c r="N33" i="8"/>
  <c r="Z33" i="8" s="1"/>
  <c r="S33" i="8"/>
  <c r="AE34" i="8"/>
  <c r="Y41" i="8"/>
  <c r="AH41" i="8" s="1"/>
  <c r="AL41" i="8" s="1"/>
  <c r="V40" i="8"/>
  <c r="X40" i="8" s="1"/>
  <c r="AG40" i="8" s="1"/>
  <c r="AK40" i="8" s="1"/>
  <c r="H8" i="5"/>
  <c r="AC29" i="5"/>
  <c r="E30" i="5"/>
  <c r="AE12" i="8"/>
  <c r="J16" i="8"/>
  <c r="J18" i="8"/>
  <c r="AE20" i="8"/>
  <c r="W38" i="8"/>
  <c r="V38" i="8"/>
  <c r="X38" i="8" s="1"/>
  <c r="AG38" i="8" s="1"/>
  <c r="AK38" i="8" s="1"/>
  <c r="H14" i="5"/>
  <c r="L21" i="5"/>
  <c r="X21" i="5" s="1"/>
  <c r="H22" i="5"/>
  <c r="AE22" i="8"/>
  <c r="N25" i="8"/>
  <c r="Z25" i="8" s="1"/>
  <c r="W41" i="8"/>
  <c r="V41" i="8"/>
  <c r="X41" i="8" s="1"/>
  <c r="AG41" i="8" s="1"/>
  <c r="AK41" i="8" s="1"/>
  <c r="AC8" i="5"/>
  <c r="AC30" i="5" s="1"/>
  <c r="G30" i="5"/>
  <c r="H26" i="5"/>
  <c r="L29" i="5"/>
  <c r="X29" i="5" s="1"/>
  <c r="N12" i="8"/>
  <c r="Z12" i="8" s="1"/>
  <c r="S16" i="8"/>
  <c r="K18" i="8"/>
  <c r="J22" i="8"/>
  <c r="K31" i="8"/>
  <c r="J31" i="8"/>
  <c r="S35" i="8"/>
  <c r="N35" i="8"/>
  <c r="Z35" i="8" s="1"/>
  <c r="W36" i="8"/>
  <c r="N42" i="8"/>
  <c r="Z42" i="8" s="1"/>
  <c r="S42" i="8"/>
  <c r="T28" i="5"/>
  <c r="V28" i="5" s="1"/>
  <c r="AE28" i="5" s="1"/>
  <c r="AI28" i="5" s="1"/>
  <c r="J20" i="8"/>
  <c r="J25" i="8"/>
  <c r="N26" i="8"/>
  <c r="Z26" i="8" s="1"/>
  <c r="V32" i="8"/>
  <c r="Y32" i="8" s="1"/>
  <c r="X36" i="8"/>
  <c r="AG36" i="8" s="1"/>
  <c r="Y43" i="8"/>
  <c r="AH43" i="8" s="1"/>
  <c r="AL43" i="8" s="1"/>
  <c r="AC18" i="5"/>
  <c r="H23" i="5"/>
  <c r="J10" i="8"/>
  <c r="N40" i="8"/>
  <c r="Z40" i="8" s="1"/>
  <c r="H19" i="5"/>
  <c r="J15" i="8"/>
  <c r="AE17" i="8"/>
  <c r="S25" i="8"/>
  <c r="J26" i="8"/>
  <c r="S27" i="8"/>
  <c r="N27" i="8"/>
  <c r="Z27" i="8" s="1"/>
  <c r="J28" i="8"/>
  <c r="N43" i="8"/>
  <c r="Z43" i="8" s="1"/>
  <c r="S56" i="8"/>
  <c r="N56" i="8"/>
  <c r="Z56" i="8" s="1"/>
  <c r="W81" i="8"/>
  <c r="V81" i="8"/>
  <c r="Y81" i="8" s="1"/>
  <c r="AH81" i="8" s="1"/>
  <c r="AL81" i="8" s="1"/>
  <c r="K47" i="8"/>
  <c r="J47" i="8"/>
  <c r="S58" i="8"/>
  <c r="N58" i="8"/>
  <c r="Z58" i="8" s="1"/>
  <c r="Y66" i="8"/>
  <c r="AE32" i="8"/>
  <c r="N63" i="8"/>
  <c r="Z63" i="8" s="1"/>
  <c r="S63" i="8"/>
  <c r="AE27" i="8"/>
  <c r="S45" i="8"/>
  <c r="N45" i="8"/>
  <c r="Z45" i="8" s="1"/>
  <c r="N66" i="8"/>
  <c r="Z66" i="8" s="1"/>
  <c r="N80" i="8"/>
  <c r="Z80" i="8" s="1"/>
  <c r="S80" i="8"/>
  <c r="K30" i="8"/>
  <c r="J30" i="8"/>
  <c r="J34" i="8"/>
  <c r="Y36" i="8"/>
  <c r="AH36" i="8" s="1"/>
  <c r="AL36" i="8" s="1"/>
  <c r="S46" i="8"/>
  <c r="N46" i="8"/>
  <c r="Z46" i="8" s="1"/>
  <c r="S69" i="8"/>
  <c r="N69" i="8"/>
  <c r="Z69" i="8" s="1"/>
  <c r="S71" i="8"/>
  <c r="N71" i="8"/>
  <c r="Z71" i="8" s="1"/>
  <c r="V78" i="8"/>
  <c r="Y78" i="8" s="1"/>
  <c r="AH78" i="8" s="1"/>
  <c r="AL78" i="8" s="1"/>
  <c r="N32" i="8"/>
  <c r="Z32" i="8" s="1"/>
  <c r="N36" i="8"/>
  <c r="Z36" i="8" s="1"/>
  <c r="T43" i="8"/>
  <c r="S53" i="8"/>
  <c r="N53" i="8"/>
  <c r="Z53" i="8" s="1"/>
  <c r="S73" i="8"/>
  <c r="N73" i="8"/>
  <c r="Z73" i="8" s="1"/>
  <c r="V37" i="8"/>
  <c r="X37" i="8" s="1"/>
  <c r="AG37" i="8" s="1"/>
  <c r="AK37" i="8" s="1"/>
  <c r="W66" i="8"/>
  <c r="V36" i="8"/>
  <c r="V43" i="8"/>
  <c r="W43" i="8" s="1"/>
  <c r="S55" i="8"/>
  <c r="N55" i="8"/>
  <c r="Z55" i="8" s="1"/>
  <c r="T75" i="8"/>
  <c r="N75" i="8"/>
  <c r="Z75" i="8" s="1"/>
  <c r="K29" i="8"/>
  <c r="J29" i="8"/>
  <c r="J32" i="8"/>
  <c r="AE35" i="8"/>
  <c r="Y37" i="8"/>
  <c r="AH37" i="8" s="1"/>
  <c r="AL37" i="8" s="1"/>
  <c r="S49" i="8"/>
  <c r="N49" i="8"/>
  <c r="Z49" i="8" s="1"/>
  <c r="S57" i="8"/>
  <c r="N57" i="8"/>
  <c r="Z57" i="8" s="1"/>
  <c r="N65" i="8"/>
  <c r="Z65" i="8" s="1"/>
  <c r="X62" i="8"/>
  <c r="AG62" i="8" s="1"/>
  <c r="AK62" i="8" s="1"/>
  <c r="S68" i="8"/>
  <c r="N68" i="8"/>
  <c r="Z68" i="8" s="1"/>
  <c r="S77" i="8"/>
  <c r="N77" i="8"/>
  <c r="Z77" i="8" s="1"/>
  <c r="J35" i="8"/>
  <c r="Y38" i="8"/>
  <c r="AH38" i="8" s="1"/>
  <c r="AL38" i="8" s="1"/>
  <c r="S52" i="8"/>
  <c r="N52" i="8"/>
  <c r="Z52" i="8" s="1"/>
  <c r="T59" i="8"/>
  <c r="N59" i="8"/>
  <c r="Z59" i="8" s="1"/>
  <c r="W65" i="8"/>
  <c r="V75" i="8"/>
  <c r="W75" i="8" s="1"/>
  <c r="N79" i="8"/>
  <c r="Z79" i="8" s="1"/>
  <c r="S79" i="8"/>
  <c r="V82" i="8"/>
  <c r="X82" i="8" s="1"/>
  <c r="AG82" i="8" s="1"/>
  <c r="AK82" i="8" s="1"/>
  <c r="AE31" i="8"/>
  <c r="AK36" i="8"/>
  <c r="W37" i="8"/>
  <c r="N41" i="8"/>
  <c r="Z41" i="8" s="1"/>
  <c r="W62" i="8"/>
  <c r="V62" i="8"/>
  <c r="N64" i="8"/>
  <c r="Z64" i="8" s="1"/>
  <c r="S64" i="8"/>
  <c r="Y62" i="8"/>
  <c r="AH62" i="8" s="1"/>
  <c r="AL62" i="8" s="1"/>
  <c r="S70" i="8"/>
  <c r="N70" i="8"/>
  <c r="Z70" i="8" s="1"/>
  <c r="K48" i="8"/>
  <c r="J48" i="8"/>
  <c r="S61" i="8"/>
  <c r="N61" i="8"/>
  <c r="Z61" i="8" s="1"/>
  <c r="S67" i="8"/>
  <c r="N67" i="8"/>
  <c r="Z67" i="8" s="1"/>
  <c r="S72" i="8"/>
  <c r="N72" i="8"/>
  <c r="Z72" i="8" s="1"/>
  <c r="S51" i="8"/>
  <c r="N51" i="8"/>
  <c r="Z51" i="8" s="1"/>
  <c r="S74" i="8"/>
  <c r="N74" i="8"/>
  <c r="Z74" i="8" s="1"/>
  <c r="X81" i="8"/>
  <c r="J42" i="8"/>
  <c r="AE44" i="8"/>
  <c r="J58" i="8"/>
  <c r="AE60" i="8"/>
  <c r="N62" i="8"/>
  <c r="Z62" i="8" s="1"/>
  <c r="J74" i="8"/>
  <c r="AE76" i="8"/>
  <c r="N78" i="8"/>
  <c r="Z78" i="8" s="1"/>
  <c r="J41" i="8"/>
  <c r="M44" i="8"/>
  <c r="U44" i="8" s="1"/>
  <c r="V50" i="8"/>
  <c r="X50" i="8" s="1"/>
  <c r="AG50" i="8" s="1"/>
  <c r="AK50" i="8" s="1"/>
  <c r="J57" i="8"/>
  <c r="AE59" i="8"/>
  <c r="M60" i="8"/>
  <c r="U60" i="8" s="1"/>
  <c r="V60" i="8" s="1"/>
  <c r="V66" i="8"/>
  <c r="X66" i="8" s="1"/>
  <c r="AG66" i="8" s="1"/>
  <c r="AK66" i="8" s="1"/>
  <c r="J73" i="8"/>
  <c r="AE75" i="8"/>
  <c r="M76" i="8"/>
  <c r="U76" i="8" s="1"/>
  <c r="J40" i="8"/>
  <c r="J56" i="8"/>
  <c r="AE58" i="8"/>
  <c r="N60" i="8"/>
  <c r="Z60" i="8" s="1"/>
  <c r="V65" i="8"/>
  <c r="Y65" i="8" s="1"/>
  <c r="AH65" i="8" s="1"/>
  <c r="AL65" i="8" s="1"/>
  <c r="J72" i="8"/>
  <c r="AE74" i="8"/>
  <c r="J38" i="8"/>
  <c r="J54" i="8"/>
  <c r="AE56" i="8"/>
  <c r="J70" i="8"/>
  <c r="AE72" i="8"/>
  <c r="J53" i="8"/>
  <c r="J69" i="8"/>
  <c r="J52" i="8"/>
  <c r="AE54" i="8"/>
  <c r="J68" i="8"/>
  <c r="AE70" i="8"/>
  <c r="J51" i="8"/>
  <c r="AE53" i="8"/>
  <c r="J67" i="8"/>
  <c r="AE69" i="8"/>
  <c r="J50" i="8"/>
  <c r="J49" i="8"/>
  <c r="J65" i="8"/>
  <c r="AE82" i="8"/>
  <c r="J63" i="8"/>
  <c r="J79" i="8"/>
  <c r="J46" i="8"/>
  <c r="N82" i="8"/>
  <c r="Z82" i="8" s="1"/>
  <c r="J45" i="8"/>
  <c r="J61" i="8"/>
  <c r="J77" i="8"/>
  <c r="N81" i="8"/>
  <c r="Z81" i="8" s="1"/>
  <c r="AD16" i="5" l="1"/>
  <c r="AD18" i="5"/>
  <c r="AF75" i="8"/>
  <c r="U15" i="5"/>
  <c r="V15" i="5"/>
  <c r="AE15" i="5" s="1"/>
  <c r="AI15" i="5" s="1"/>
  <c r="Y19" i="5"/>
  <c r="AD19" i="5"/>
  <c r="X60" i="8"/>
  <c r="AG60" i="8" s="1"/>
  <c r="AK60" i="8" s="1"/>
  <c r="W60" i="8"/>
  <c r="AD13" i="5"/>
  <c r="Y13" i="5"/>
  <c r="AF43" i="8"/>
  <c r="AD12" i="5"/>
  <c r="Y12" i="5"/>
  <c r="AD29" i="5"/>
  <c r="Y29" i="5"/>
  <c r="Y40" i="8"/>
  <c r="AH40" i="8" s="1"/>
  <c r="AL40" i="8" s="1"/>
  <c r="W40" i="8"/>
  <c r="S24" i="8"/>
  <c r="N24" i="8"/>
  <c r="Z24" i="8" s="1"/>
  <c r="W17" i="5"/>
  <c r="AF17" i="5" s="1"/>
  <c r="AJ17" i="5" s="1"/>
  <c r="AF27" i="5"/>
  <c r="AJ27" i="5" s="1"/>
  <c r="V18" i="5"/>
  <c r="AE18" i="5" s="1"/>
  <c r="AI18" i="5" s="1"/>
  <c r="W28" i="5"/>
  <c r="AF28" i="5" s="1"/>
  <c r="AJ28" i="5" s="1"/>
  <c r="V16" i="5"/>
  <c r="AE16" i="5" s="1"/>
  <c r="AI16" i="5" s="1"/>
  <c r="AE27" i="5"/>
  <c r="AI27" i="5" s="1"/>
  <c r="AD27" i="5"/>
  <c r="Y27" i="5"/>
  <c r="AF29" i="5"/>
  <c r="AJ29" i="5" s="1"/>
  <c r="AE19" i="5"/>
  <c r="AI19" i="5" s="1"/>
  <c r="AD22" i="5"/>
  <c r="V49" i="8"/>
  <c r="W35" i="8"/>
  <c r="V35" i="8"/>
  <c r="W50" i="8"/>
  <c r="AH32" i="8"/>
  <c r="AL32" i="8" s="1"/>
  <c r="X32" i="8"/>
  <c r="AG32" i="8" s="1"/>
  <c r="AK32" i="8" s="1"/>
  <c r="J83" i="8"/>
  <c r="AF21" i="5"/>
  <c r="AJ21" i="5" s="1"/>
  <c r="V13" i="8"/>
  <c r="W13" i="8" s="1"/>
  <c r="W26" i="5"/>
  <c r="AF26" i="5" s="1"/>
  <c r="AJ26" i="5" s="1"/>
  <c r="W13" i="5"/>
  <c r="AF13" i="5" s="1"/>
  <c r="AJ13" i="5" s="1"/>
  <c r="U23" i="5"/>
  <c r="AF65" i="8"/>
  <c r="V27" i="8"/>
  <c r="V73" i="8"/>
  <c r="AA38" i="8"/>
  <c r="AF38" i="8"/>
  <c r="M83" i="8"/>
  <c r="U8" i="8"/>
  <c r="V10" i="8"/>
  <c r="W10" i="8" s="1"/>
  <c r="T17" i="5"/>
  <c r="W16" i="5"/>
  <c r="AF16" i="5" s="1"/>
  <c r="AJ16" i="5" s="1"/>
  <c r="V19" i="8"/>
  <c r="W25" i="8"/>
  <c r="V25" i="8"/>
  <c r="W78" i="8"/>
  <c r="S31" i="8"/>
  <c r="N31" i="8"/>
  <c r="Z31" i="8" s="1"/>
  <c r="V33" i="8"/>
  <c r="W33" i="8"/>
  <c r="AE83" i="8"/>
  <c r="AE29" i="5"/>
  <c r="AI29" i="5" s="1"/>
  <c r="AE21" i="5"/>
  <c r="AI21" i="5" s="1"/>
  <c r="W26" i="8"/>
  <c r="X8" i="5"/>
  <c r="Y44" i="8"/>
  <c r="V44" i="8"/>
  <c r="V46" i="8"/>
  <c r="W46" i="8"/>
  <c r="Y50" i="8"/>
  <c r="AH50" i="8" s="1"/>
  <c r="AL50" i="8" s="1"/>
  <c r="W82" i="8"/>
  <c r="Y82" i="8"/>
  <c r="AH82" i="8" s="1"/>
  <c r="AL82" i="8" s="1"/>
  <c r="S29" i="8"/>
  <c r="N29" i="8"/>
  <c r="Z29" i="8" s="1"/>
  <c r="W45" i="8"/>
  <c r="V45" i="8"/>
  <c r="V56" i="8"/>
  <c r="W56" i="8" s="1"/>
  <c r="K83" i="8"/>
  <c r="S8" i="8"/>
  <c r="N8" i="8"/>
  <c r="U21" i="5"/>
  <c r="W23" i="5"/>
  <c r="AF23" i="5" s="1"/>
  <c r="AJ23" i="5" s="1"/>
  <c r="V17" i="8"/>
  <c r="W32" i="8"/>
  <c r="AA37" i="8"/>
  <c r="AF37" i="8"/>
  <c r="AA36" i="8"/>
  <c r="AF36" i="8"/>
  <c r="S30" i="8"/>
  <c r="N30" i="8"/>
  <c r="Z30" i="8" s="1"/>
  <c r="AH66" i="8"/>
  <c r="AL66" i="8" s="1"/>
  <c r="AA41" i="8"/>
  <c r="AF41" i="8"/>
  <c r="AD26" i="5"/>
  <c r="Y26" i="5"/>
  <c r="AF81" i="8"/>
  <c r="AA81" i="8"/>
  <c r="V72" i="8"/>
  <c r="N44" i="8"/>
  <c r="Z44" i="8" s="1"/>
  <c r="V61" i="8"/>
  <c r="W64" i="8"/>
  <c r="V64" i="8"/>
  <c r="V52" i="8"/>
  <c r="W52" i="8"/>
  <c r="V59" i="8"/>
  <c r="X59" i="8" s="1"/>
  <c r="AG59" i="8" s="1"/>
  <c r="AK59" i="8" s="1"/>
  <c r="W79" i="8"/>
  <c r="V79" i="8"/>
  <c r="Y75" i="8"/>
  <c r="AH75" i="8" s="1"/>
  <c r="AL75" i="8" s="1"/>
  <c r="W71" i="8"/>
  <c r="V71" i="8"/>
  <c r="S18" i="8"/>
  <c r="N18" i="8"/>
  <c r="Z18" i="8" s="1"/>
  <c r="S10" i="5"/>
  <c r="L10" i="5"/>
  <c r="X10" i="5" s="1"/>
  <c r="T14" i="5"/>
  <c r="W14" i="5" s="1"/>
  <c r="AF14" i="5" s="1"/>
  <c r="AJ14" i="5" s="1"/>
  <c r="V23" i="8"/>
  <c r="W23" i="8" s="1"/>
  <c r="V11" i="8"/>
  <c r="W11" i="8"/>
  <c r="T8" i="5"/>
  <c r="Q30" i="5"/>
  <c r="X12" i="8"/>
  <c r="AG12" i="8" s="1"/>
  <c r="AK12" i="8" s="1"/>
  <c r="W80" i="8"/>
  <c r="V80" i="8"/>
  <c r="V16" i="8"/>
  <c r="W16" i="8"/>
  <c r="X39" i="8"/>
  <c r="AG39" i="8" s="1"/>
  <c r="AK39" i="8" s="1"/>
  <c r="AD9" i="5"/>
  <c r="T24" i="5"/>
  <c r="V21" i="8"/>
  <c r="W21" i="8"/>
  <c r="V22" i="8"/>
  <c r="W55" i="8"/>
  <c r="V55" i="8"/>
  <c r="W58" i="8"/>
  <c r="V58" i="8"/>
  <c r="AA39" i="8"/>
  <c r="AF39" i="8"/>
  <c r="V54" i="8"/>
  <c r="U28" i="5"/>
  <c r="W12" i="8"/>
  <c r="V68" i="8"/>
  <c r="W68" i="8"/>
  <c r="AF62" i="8"/>
  <c r="AA62" i="8"/>
  <c r="X78" i="8"/>
  <c r="AG78" i="8" s="1"/>
  <c r="AK78" i="8" s="1"/>
  <c r="T11" i="5"/>
  <c r="W15" i="5"/>
  <c r="AF15" i="5" s="1"/>
  <c r="AJ15" i="5" s="1"/>
  <c r="AG15" i="8"/>
  <c r="AK15" i="8" s="1"/>
  <c r="W67" i="8"/>
  <c r="V67" i="8"/>
  <c r="X75" i="8"/>
  <c r="AG75" i="8" s="1"/>
  <c r="AK75" i="8" s="1"/>
  <c r="V53" i="8"/>
  <c r="V57" i="8"/>
  <c r="W57" i="8" s="1"/>
  <c r="X65" i="8"/>
  <c r="AG65" i="8" s="1"/>
  <c r="AK65" i="8" s="1"/>
  <c r="V76" i="8"/>
  <c r="Y76" i="8" s="1"/>
  <c r="AH76" i="8" s="1"/>
  <c r="AL76" i="8" s="1"/>
  <c r="W42" i="8"/>
  <c r="V42" i="8"/>
  <c r="W15" i="8"/>
  <c r="T20" i="5"/>
  <c r="AG81" i="8"/>
  <c r="AK81" i="8" s="1"/>
  <c r="W70" i="8"/>
  <c r="V70" i="8"/>
  <c r="W69" i="8"/>
  <c r="V69" i="8"/>
  <c r="AF66" i="8"/>
  <c r="AA66" i="8"/>
  <c r="N48" i="8"/>
  <c r="Z48" i="8" s="1"/>
  <c r="S48" i="8"/>
  <c r="W77" i="8"/>
  <c r="V77" i="8"/>
  <c r="V63" i="8"/>
  <c r="W63" i="8" s="1"/>
  <c r="L83" i="8"/>
  <c r="T8" i="8"/>
  <c r="X26" i="8"/>
  <c r="AG26" i="8" s="1"/>
  <c r="AK26" i="8" s="1"/>
  <c r="W28" i="8"/>
  <c r="V28" i="8"/>
  <c r="V20" i="8"/>
  <c r="W22" i="5"/>
  <c r="AF22" i="5" s="1"/>
  <c r="AJ22" i="5" s="1"/>
  <c r="V51" i="8"/>
  <c r="N76" i="8"/>
  <c r="Z76" i="8" s="1"/>
  <c r="Y60" i="8"/>
  <c r="AH60" i="8" s="1"/>
  <c r="AL60" i="8" s="1"/>
  <c r="X43" i="8"/>
  <c r="AG43" i="8" s="1"/>
  <c r="AK43" i="8" s="1"/>
  <c r="N47" i="8"/>
  <c r="Z47" i="8" s="1"/>
  <c r="S47" i="8"/>
  <c r="V34" i="8"/>
  <c r="W34" i="8" s="1"/>
  <c r="W9" i="5"/>
  <c r="AF9" i="5" s="1"/>
  <c r="AJ9" i="5" s="1"/>
  <c r="AG9" i="8"/>
  <c r="AK9" i="8" s="1"/>
  <c r="W14" i="8"/>
  <c r="V14" i="8"/>
  <c r="T25" i="5"/>
  <c r="U25" i="5"/>
  <c r="W74" i="8"/>
  <c r="V74" i="8"/>
  <c r="H30" i="5"/>
  <c r="AH26" i="8"/>
  <c r="AL26" i="8" s="1"/>
  <c r="AH15" i="8"/>
  <c r="AL15" i="8" s="1"/>
  <c r="W9" i="8"/>
  <c r="AF56" i="8" l="1"/>
  <c r="AF57" i="8"/>
  <c r="AF13" i="8"/>
  <c r="AF23" i="8"/>
  <c r="AF63" i="8"/>
  <c r="AF10" i="8"/>
  <c r="AF34" i="8"/>
  <c r="AF52" i="8"/>
  <c r="AA52" i="8"/>
  <c r="AF15" i="8"/>
  <c r="AA15" i="8"/>
  <c r="X22" i="8"/>
  <c r="AG22" i="8" s="1"/>
  <c r="AK22" i="8" s="1"/>
  <c r="Y22" i="8"/>
  <c r="AH22" i="8" s="1"/>
  <c r="AL22" i="8" s="1"/>
  <c r="AF11" i="8"/>
  <c r="AA11" i="8"/>
  <c r="X52" i="8"/>
  <c r="AG52" i="8" s="1"/>
  <c r="AK52" i="8" s="1"/>
  <c r="Y52" i="8"/>
  <c r="AH52" i="8" s="1"/>
  <c r="AL52" i="8" s="1"/>
  <c r="AG27" i="5"/>
  <c r="AH27" i="5"/>
  <c r="AK27" i="5" s="1"/>
  <c r="AN27" i="5" s="1"/>
  <c r="AA43" i="8"/>
  <c r="X10" i="8"/>
  <c r="AG10" i="8" s="1"/>
  <c r="AK10" i="8" s="1"/>
  <c r="Y10" i="8"/>
  <c r="AH10" i="8" s="1"/>
  <c r="AL10" i="8" s="1"/>
  <c r="Y42" i="8"/>
  <c r="AH42" i="8" s="1"/>
  <c r="AL42" i="8" s="1"/>
  <c r="X42" i="8"/>
  <c r="AG42" i="8" s="1"/>
  <c r="AK42" i="8" s="1"/>
  <c r="W22" i="8"/>
  <c r="X11" i="8"/>
  <c r="AG11" i="8" s="1"/>
  <c r="AK11" i="8" s="1"/>
  <c r="Y11" i="8"/>
  <c r="AH11" i="8" s="1"/>
  <c r="AL11" i="8" s="1"/>
  <c r="Y64" i="8"/>
  <c r="AH64" i="8" s="1"/>
  <c r="AL64" i="8" s="1"/>
  <c r="X64" i="8"/>
  <c r="AG64" i="8" s="1"/>
  <c r="AK64" i="8" s="1"/>
  <c r="X45" i="8"/>
  <c r="AG45" i="8" s="1"/>
  <c r="AK45" i="8" s="1"/>
  <c r="Y45" i="8"/>
  <c r="AH45" i="8" s="1"/>
  <c r="AL45" i="8" s="1"/>
  <c r="AF42" i="8"/>
  <c r="V30" i="8"/>
  <c r="AA45" i="8"/>
  <c r="AF45" i="8"/>
  <c r="AF33" i="8"/>
  <c r="U83" i="8"/>
  <c r="Y8" i="8"/>
  <c r="AH13" i="5"/>
  <c r="AK13" i="5" s="1"/>
  <c r="AG13" i="5"/>
  <c r="U20" i="5"/>
  <c r="V20" i="5"/>
  <c r="AE20" i="5" s="1"/>
  <c r="AI20" i="5" s="1"/>
  <c r="T83" i="8"/>
  <c r="X21" i="8"/>
  <c r="AG21" i="8" s="1"/>
  <c r="AK21" i="8" s="1"/>
  <c r="Y21" i="8"/>
  <c r="AH21" i="8" s="1"/>
  <c r="AL21" i="8" s="1"/>
  <c r="Y61" i="8"/>
  <c r="AH61" i="8" s="1"/>
  <c r="AL61" i="8" s="1"/>
  <c r="X61" i="8"/>
  <c r="AG61" i="8" s="1"/>
  <c r="AK61" i="8" s="1"/>
  <c r="AJ36" i="8"/>
  <c r="AM36" i="8" s="1"/>
  <c r="AI36" i="8"/>
  <c r="Y33" i="8"/>
  <c r="AH33" i="8" s="1"/>
  <c r="AL33" i="8" s="1"/>
  <c r="X33" i="8"/>
  <c r="AG33" i="8" s="1"/>
  <c r="AK33" i="8" s="1"/>
  <c r="AA60" i="8"/>
  <c r="AF60" i="8"/>
  <c r="Y56" i="8"/>
  <c r="AH56" i="8" s="1"/>
  <c r="AL56" i="8" s="1"/>
  <c r="X56" i="8"/>
  <c r="AG56" i="8" s="1"/>
  <c r="AK56" i="8" s="1"/>
  <c r="AF68" i="8"/>
  <c r="U24" i="5"/>
  <c r="V24" i="5"/>
  <c r="AE24" i="5" s="1"/>
  <c r="AI24" i="5" s="1"/>
  <c r="U14" i="5"/>
  <c r="V14" i="5"/>
  <c r="AE14" i="5" s="1"/>
  <c r="AI14" i="5" s="1"/>
  <c r="W61" i="8"/>
  <c r="W29" i="8"/>
  <c r="V29" i="8"/>
  <c r="AI38" i="8"/>
  <c r="AJ38" i="8"/>
  <c r="AM38" i="8" s="1"/>
  <c r="AF55" i="8"/>
  <c r="AJ62" i="8"/>
  <c r="AM62" i="8" s="1"/>
  <c r="AI62" i="8"/>
  <c r="AF77" i="8"/>
  <c r="AG9" i="5"/>
  <c r="AH9" i="5"/>
  <c r="AK9" i="5" s="1"/>
  <c r="AI37" i="8"/>
  <c r="AJ37" i="8"/>
  <c r="AM37" i="8" s="1"/>
  <c r="W31" i="8"/>
  <c r="V31" i="8"/>
  <c r="AF50" i="8"/>
  <c r="AA50" i="8"/>
  <c r="AH19" i="5"/>
  <c r="AK19" i="5" s="1"/>
  <c r="AG19" i="5"/>
  <c r="AF12" i="8"/>
  <c r="AA12" i="8"/>
  <c r="Y9" i="5"/>
  <c r="W10" i="5"/>
  <c r="AF10" i="5" s="1"/>
  <c r="AJ10" i="5" s="1"/>
  <c r="T10" i="5"/>
  <c r="Y72" i="8"/>
  <c r="AH72" i="8" s="1"/>
  <c r="AL72" i="8" s="1"/>
  <c r="X72" i="8"/>
  <c r="AG72" i="8" s="1"/>
  <c r="AK72" i="8" s="1"/>
  <c r="AF82" i="8"/>
  <c r="AA82" i="8"/>
  <c r="AF78" i="8"/>
  <c r="AA78" i="8"/>
  <c r="Y73" i="8"/>
  <c r="AH73" i="8" s="1"/>
  <c r="AL73" i="8" s="1"/>
  <c r="X73" i="8"/>
  <c r="AG73" i="8" s="1"/>
  <c r="AK73" i="8" s="1"/>
  <c r="U11" i="5"/>
  <c r="V11" i="5"/>
  <c r="AE11" i="5" s="1"/>
  <c r="AI11" i="5" s="1"/>
  <c r="AF64" i="8"/>
  <c r="AA64" i="8"/>
  <c r="X68" i="8"/>
  <c r="AG68" i="8" s="1"/>
  <c r="AK68" i="8" s="1"/>
  <c r="Y68" i="8"/>
  <c r="AH68" i="8" s="1"/>
  <c r="AL68" i="8" s="1"/>
  <c r="W48" i="8"/>
  <c r="V48" i="8"/>
  <c r="Y53" i="8"/>
  <c r="AH53" i="8" s="1"/>
  <c r="AL53" i="8" s="1"/>
  <c r="X53" i="8"/>
  <c r="AG53" i="8" s="1"/>
  <c r="AK53" i="8" s="1"/>
  <c r="AD28" i="5"/>
  <c r="Y28" i="5"/>
  <c r="W72" i="8"/>
  <c r="AF32" i="8"/>
  <c r="AA32" i="8"/>
  <c r="Y25" i="8"/>
  <c r="AH25" i="8" s="1"/>
  <c r="AL25" i="8" s="1"/>
  <c r="X25" i="8"/>
  <c r="AG25" i="8" s="1"/>
  <c r="AK25" i="8" s="1"/>
  <c r="W73" i="8"/>
  <c r="Y35" i="8"/>
  <c r="AH35" i="8" s="1"/>
  <c r="AL35" i="8" s="1"/>
  <c r="X35" i="8"/>
  <c r="AG35" i="8" s="1"/>
  <c r="AK35" i="8" s="1"/>
  <c r="Y23" i="8"/>
  <c r="AH23" i="8" s="1"/>
  <c r="AL23" i="8" s="1"/>
  <c r="X23" i="8"/>
  <c r="AG23" i="8" s="1"/>
  <c r="AK23" i="8" s="1"/>
  <c r="W47" i="8"/>
  <c r="V47" i="8"/>
  <c r="AA9" i="8"/>
  <c r="AF9" i="8"/>
  <c r="V18" i="8"/>
  <c r="Y17" i="8"/>
  <c r="AH17" i="8" s="1"/>
  <c r="AL17" i="8" s="1"/>
  <c r="X17" i="8"/>
  <c r="AG17" i="8" s="1"/>
  <c r="AK17" i="8" s="1"/>
  <c r="AF46" i="8"/>
  <c r="AF25" i="8"/>
  <c r="AA25" i="8"/>
  <c r="Y27" i="8"/>
  <c r="AH27" i="8" s="1"/>
  <c r="AL27" i="8" s="1"/>
  <c r="X27" i="8"/>
  <c r="AG27" i="8" s="1"/>
  <c r="AK27" i="8" s="1"/>
  <c r="AF35" i="8"/>
  <c r="AA35" i="8"/>
  <c r="V24" i="8"/>
  <c r="W24" i="8" s="1"/>
  <c r="Y15" i="5"/>
  <c r="AD15" i="5"/>
  <c r="T30" i="5"/>
  <c r="V8" i="5"/>
  <c r="AF21" i="8"/>
  <c r="AA21" i="8"/>
  <c r="W76" i="8"/>
  <c r="X76" i="8"/>
  <c r="AG76" i="8" s="1"/>
  <c r="AK76" i="8" s="1"/>
  <c r="X77" i="8"/>
  <c r="AG77" i="8" s="1"/>
  <c r="AK77" i="8" s="1"/>
  <c r="Y77" i="8"/>
  <c r="AH77" i="8" s="1"/>
  <c r="AL77" i="8" s="1"/>
  <c r="Y57" i="8"/>
  <c r="AH57" i="8" s="1"/>
  <c r="AL57" i="8" s="1"/>
  <c r="X57" i="8"/>
  <c r="AG57" i="8" s="1"/>
  <c r="AK57" i="8" s="1"/>
  <c r="Y51" i="8"/>
  <c r="AH51" i="8" s="1"/>
  <c r="AL51" i="8" s="1"/>
  <c r="X51" i="8"/>
  <c r="AG51" i="8" s="1"/>
  <c r="AK51" i="8" s="1"/>
  <c r="W53" i="8"/>
  <c r="Y54" i="8"/>
  <c r="AH54" i="8" s="1"/>
  <c r="AL54" i="8" s="1"/>
  <c r="X54" i="8"/>
  <c r="AG54" i="8" s="1"/>
  <c r="AK54" i="8" s="1"/>
  <c r="AA16" i="8"/>
  <c r="AF16" i="8"/>
  <c r="X74" i="8"/>
  <c r="AG74" i="8" s="1"/>
  <c r="AK74" i="8" s="1"/>
  <c r="Y74" i="8"/>
  <c r="AH74" i="8" s="1"/>
  <c r="AL74" i="8" s="1"/>
  <c r="W51" i="8"/>
  <c r="AJ66" i="8"/>
  <c r="AM66" i="8" s="1"/>
  <c r="AI66" i="8"/>
  <c r="W54" i="8"/>
  <c r="X16" i="8"/>
  <c r="AG16" i="8" s="1"/>
  <c r="AK16" i="8" s="1"/>
  <c r="Y16" i="8"/>
  <c r="AH16" i="8" s="1"/>
  <c r="AL16" i="8" s="1"/>
  <c r="Y71" i="8"/>
  <c r="AH71" i="8" s="1"/>
  <c r="AL71" i="8" s="1"/>
  <c r="X71" i="8"/>
  <c r="AG71" i="8" s="1"/>
  <c r="AK71" i="8" s="1"/>
  <c r="AI81" i="8"/>
  <c r="AJ81" i="8"/>
  <c r="AM81" i="8" s="1"/>
  <c r="W17" i="8"/>
  <c r="X46" i="8"/>
  <c r="AG46" i="8" s="1"/>
  <c r="AK46" i="8" s="1"/>
  <c r="Y46" i="8"/>
  <c r="AH46" i="8" s="1"/>
  <c r="AL46" i="8" s="1"/>
  <c r="Y19" i="8"/>
  <c r="AH19" i="8" s="1"/>
  <c r="AL19" i="8" s="1"/>
  <c r="X19" i="8"/>
  <c r="AG19" i="8" s="1"/>
  <c r="AK19" i="8" s="1"/>
  <c r="W27" i="8"/>
  <c r="Y49" i="8"/>
  <c r="AH49" i="8" s="1"/>
  <c r="AL49" i="8" s="1"/>
  <c r="X49" i="8"/>
  <c r="AG49" i="8" s="1"/>
  <c r="AK49" i="8" s="1"/>
  <c r="AF40" i="8"/>
  <c r="AA40" i="8"/>
  <c r="AI75" i="8"/>
  <c r="AJ75" i="8"/>
  <c r="AM75" i="8" s="1"/>
  <c r="AI43" i="8"/>
  <c r="AJ43" i="8"/>
  <c r="AM43" i="8" s="1"/>
  <c r="AA74" i="8"/>
  <c r="AF74" i="8"/>
  <c r="Y69" i="8"/>
  <c r="AH69" i="8" s="1"/>
  <c r="AL69" i="8" s="1"/>
  <c r="X69" i="8"/>
  <c r="AG69" i="8" s="1"/>
  <c r="AK69" i="8" s="1"/>
  <c r="Y67" i="8"/>
  <c r="AH67" i="8" s="1"/>
  <c r="AL67" i="8" s="1"/>
  <c r="X67" i="8"/>
  <c r="AG67" i="8" s="1"/>
  <c r="AK67" i="8" s="1"/>
  <c r="AJ39" i="8"/>
  <c r="AM39" i="8" s="1"/>
  <c r="AI39" i="8"/>
  <c r="Y80" i="8"/>
  <c r="AH80" i="8" s="1"/>
  <c r="AL80" i="8" s="1"/>
  <c r="X80" i="8"/>
  <c r="AG80" i="8" s="1"/>
  <c r="AK80" i="8" s="1"/>
  <c r="AF71" i="8"/>
  <c r="AA71" i="8"/>
  <c r="W24" i="5"/>
  <c r="AF24" i="5" s="1"/>
  <c r="AJ24" i="5" s="1"/>
  <c r="X44" i="8"/>
  <c r="AG44" i="8" s="1"/>
  <c r="AK44" i="8" s="1"/>
  <c r="W44" i="8"/>
  <c r="W19" i="8"/>
  <c r="AA65" i="8"/>
  <c r="W49" i="8"/>
  <c r="AA75" i="8"/>
  <c r="Y34" i="8"/>
  <c r="AH34" i="8" s="1"/>
  <c r="AL34" i="8" s="1"/>
  <c r="X34" i="8"/>
  <c r="AG34" i="8" s="1"/>
  <c r="AK34" i="8" s="1"/>
  <c r="Y20" i="8"/>
  <c r="AH20" i="8" s="1"/>
  <c r="AL20" i="8" s="1"/>
  <c r="X20" i="8"/>
  <c r="AG20" i="8" s="1"/>
  <c r="AK20" i="8" s="1"/>
  <c r="AF67" i="8"/>
  <c r="AD21" i="5"/>
  <c r="Y21" i="5"/>
  <c r="AH44" i="8"/>
  <c r="AL44" i="8" s="1"/>
  <c r="W8" i="5"/>
  <c r="AI65" i="8"/>
  <c r="AJ65" i="8"/>
  <c r="AM65" i="8" s="1"/>
  <c r="Y22" i="5"/>
  <c r="AG18" i="5"/>
  <c r="AH18" i="5"/>
  <c r="AK18" i="5" s="1"/>
  <c r="AD25" i="5"/>
  <c r="Y25" i="5"/>
  <c r="AF69" i="8"/>
  <c r="AA69" i="8"/>
  <c r="AF80" i="8"/>
  <c r="AA80" i="8"/>
  <c r="V25" i="5"/>
  <c r="AE25" i="5" s="1"/>
  <c r="AI25" i="5" s="1"/>
  <c r="W25" i="5"/>
  <c r="AF25" i="5" s="1"/>
  <c r="AJ25" i="5" s="1"/>
  <c r="W20" i="8"/>
  <c r="X70" i="8"/>
  <c r="AG70" i="8" s="1"/>
  <c r="AK70" i="8" s="1"/>
  <c r="Y70" i="8"/>
  <c r="AH70" i="8" s="1"/>
  <c r="AL70" i="8" s="1"/>
  <c r="W20" i="5"/>
  <c r="AF20" i="5" s="1"/>
  <c r="AJ20" i="5" s="1"/>
  <c r="X58" i="8"/>
  <c r="AG58" i="8" s="1"/>
  <c r="AK58" i="8" s="1"/>
  <c r="Y58" i="8"/>
  <c r="AH58" i="8" s="1"/>
  <c r="AL58" i="8" s="1"/>
  <c r="Y79" i="8"/>
  <c r="AH79" i="8" s="1"/>
  <c r="AL79" i="8" s="1"/>
  <c r="X79" i="8"/>
  <c r="AG79" i="8" s="1"/>
  <c r="AK79" i="8" s="1"/>
  <c r="AH26" i="5"/>
  <c r="AK26" i="5" s="1"/>
  <c r="AG26" i="5"/>
  <c r="N83" i="8"/>
  <c r="Z8" i="8"/>
  <c r="Z83" i="8" s="1"/>
  <c r="X30" i="5"/>
  <c r="S30" i="5"/>
  <c r="Y23" i="5"/>
  <c r="AD23" i="5"/>
  <c r="AG22" i="5"/>
  <c r="AH22" i="5"/>
  <c r="AK22" i="5" s="1"/>
  <c r="AG29" i="5"/>
  <c r="AH29" i="5"/>
  <c r="AK29" i="5" s="1"/>
  <c r="Y18" i="5"/>
  <c r="X13" i="8"/>
  <c r="AG13" i="8" s="1"/>
  <c r="AK13" i="8" s="1"/>
  <c r="Y13" i="8"/>
  <c r="AH13" i="8" s="1"/>
  <c r="AL13" i="8" s="1"/>
  <c r="Y63" i="8"/>
  <c r="AH63" i="8" s="1"/>
  <c r="AL63" i="8" s="1"/>
  <c r="X63" i="8"/>
  <c r="AG63" i="8" s="1"/>
  <c r="AK63" i="8" s="1"/>
  <c r="X14" i="8"/>
  <c r="AG14" i="8" s="1"/>
  <c r="AK14" i="8" s="1"/>
  <c r="Y14" i="8"/>
  <c r="AH14" i="8" s="1"/>
  <c r="AL14" i="8" s="1"/>
  <c r="Y28" i="8"/>
  <c r="AH28" i="8" s="1"/>
  <c r="AL28" i="8" s="1"/>
  <c r="X28" i="8"/>
  <c r="AG28" i="8" s="1"/>
  <c r="AK28" i="8" s="1"/>
  <c r="AF70" i="8"/>
  <c r="AF58" i="8"/>
  <c r="U8" i="5"/>
  <c r="AF79" i="8"/>
  <c r="W11" i="5"/>
  <c r="AF11" i="5" s="1"/>
  <c r="AJ11" i="5" s="1"/>
  <c r="S83" i="8"/>
  <c r="W8" i="8"/>
  <c r="V8" i="8"/>
  <c r="V83" i="8" s="1"/>
  <c r="L30" i="5"/>
  <c r="AG16" i="5"/>
  <c r="AH16" i="5"/>
  <c r="AK16" i="5" s="1"/>
  <c r="AN16" i="5" s="1"/>
  <c r="AO16" i="5" s="1"/>
  <c r="AF14" i="8"/>
  <c r="AA28" i="8"/>
  <c r="AF28" i="8"/>
  <c r="X55" i="8"/>
  <c r="AG55" i="8" s="1"/>
  <c r="AK55" i="8" s="1"/>
  <c r="Y55" i="8"/>
  <c r="AH55" i="8" s="1"/>
  <c r="AL55" i="8" s="1"/>
  <c r="Y59" i="8"/>
  <c r="AH59" i="8" s="1"/>
  <c r="AL59" i="8" s="1"/>
  <c r="W59" i="8"/>
  <c r="AJ41" i="8"/>
  <c r="AM41" i="8" s="1"/>
  <c r="AI41" i="8"/>
  <c r="AF26" i="8"/>
  <c r="AA26" i="8"/>
  <c r="V17" i="5"/>
  <c r="AE17" i="5" s="1"/>
  <c r="AI17" i="5" s="1"/>
  <c r="U17" i="5"/>
  <c r="AH12" i="5"/>
  <c r="AK12" i="5" s="1"/>
  <c r="AG12" i="5"/>
  <c r="Y16" i="5"/>
  <c r="AF24" i="8" l="1"/>
  <c r="AI60" i="8"/>
  <c r="AJ60" i="8"/>
  <c r="AM60" i="8" s="1"/>
  <c r="AH8" i="8"/>
  <c r="AF22" i="8"/>
  <c r="AA22" i="8"/>
  <c r="AA19" i="8"/>
  <c r="AF19" i="8"/>
  <c r="AI35" i="8"/>
  <c r="AJ35" i="8"/>
  <c r="AM35" i="8" s="1"/>
  <c r="AA55" i="8"/>
  <c r="AJ52" i="8"/>
  <c r="AM52" i="8" s="1"/>
  <c r="AI52" i="8"/>
  <c r="AA44" i="8"/>
  <c r="AF44" i="8"/>
  <c r="AI12" i="8"/>
  <c r="AJ12" i="8"/>
  <c r="AM12" i="8" s="1"/>
  <c r="AJ55" i="8"/>
  <c r="AM55" i="8" s="1"/>
  <c r="AI55" i="8"/>
  <c r="AA33" i="8"/>
  <c r="AA34" i="8"/>
  <c r="AJ64" i="8"/>
  <c r="AM64" i="8" s="1"/>
  <c r="AI64" i="8"/>
  <c r="AJ33" i="8"/>
  <c r="AM33" i="8" s="1"/>
  <c r="AI33" i="8"/>
  <c r="AI34" i="8"/>
  <c r="AJ34" i="8"/>
  <c r="AM34" i="8" s="1"/>
  <c r="AJ26" i="8"/>
  <c r="AM26" i="8" s="1"/>
  <c r="AI26" i="8"/>
  <c r="AF8" i="5"/>
  <c r="W30" i="5"/>
  <c r="AA73" i="8"/>
  <c r="AF73" i="8"/>
  <c r="AN19" i="5"/>
  <c r="AO19" i="5" s="1"/>
  <c r="AJ45" i="8"/>
  <c r="AM45" i="8" s="1"/>
  <c r="AI45" i="8"/>
  <c r="AJ10" i="8"/>
  <c r="AM10" i="8" s="1"/>
  <c r="AI10" i="8"/>
  <c r="AF54" i="8"/>
  <c r="AA54" i="8"/>
  <c r="AI25" i="8"/>
  <c r="AJ25" i="8"/>
  <c r="AM25" i="8" s="1"/>
  <c r="AD11" i="5"/>
  <c r="Y11" i="5"/>
  <c r="Y29" i="8"/>
  <c r="AH29" i="8" s="1"/>
  <c r="AL29" i="8" s="1"/>
  <c r="X29" i="8"/>
  <c r="AG29" i="8" s="1"/>
  <c r="AK29" i="8" s="1"/>
  <c r="AA10" i="8"/>
  <c r="AF8" i="8"/>
  <c r="AA59" i="8"/>
  <c r="AF59" i="8"/>
  <c r="AD8" i="5"/>
  <c r="Y8" i="5"/>
  <c r="AI58" i="8"/>
  <c r="AJ58" i="8"/>
  <c r="AM58" i="8" s="1"/>
  <c r="AF20" i="8"/>
  <c r="AA20" i="8"/>
  <c r="AJ71" i="8"/>
  <c r="AM71" i="8" s="1"/>
  <c r="AI71" i="8"/>
  <c r="AJ40" i="8"/>
  <c r="AM40" i="8" s="1"/>
  <c r="AI40" i="8"/>
  <c r="AA46" i="8"/>
  <c r="AJ50" i="8"/>
  <c r="AM50" i="8" s="1"/>
  <c r="AI50" i="8"/>
  <c r="AA29" i="8"/>
  <c r="AF29" i="8"/>
  <c r="X30" i="8"/>
  <c r="AG30" i="8" s="1"/>
  <c r="AK30" i="8" s="1"/>
  <c r="Y30" i="8"/>
  <c r="AH30" i="8" s="1"/>
  <c r="AL30" i="8" s="1"/>
  <c r="AO27" i="5"/>
  <c r="AA63" i="8"/>
  <c r="AA79" i="8"/>
  <c r="AI79" i="8"/>
  <c r="AJ79" i="8"/>
  <c r="AM79" i="8" s="1"/>
  <c r="AA58" i="8"/>
  <c r="AH23" i="5"/>
  <c r="AK23" i="5" s="1"/>
  <c r="AG23" i="5"/>
  <c r="AG21" i="5"/>
  <c r="AH21" i="5"/>
  <c r="AK21" i="5" s="1"/>
  <c r="AA76" i="8"/>
  <c r="AF76" i="8"/>
  <c r="AJ46" i="8"/>
  <c r="AM46" i="8" s="1"/>
  <c r="AI46" i="8"/>
  <c r="X31" i="8"/>
  <c r="AG31" i="8" s="1"/>
  <c r="AK31" i="8" s="1"/>
  <c r="Y31" i="8"/>
  <c r="AH31" i="8" s="1"/>
  <c r="AL31" i="8" s="1"/>
  <c r="AA61" i="8"/>
  <c r="AF61" i="8"/>
  <c r="W30" i="8"/>
  <c r="AI63" i="8"/>
  <c r="AJ63" i="8"/>
  <c r="AM63" i="8" s="1"/>
  <c r="AJ28" i="8"/>
  <c r="AM28" i="8" s="1"/>
  <c r="AI28" i="8"/>
  <c r="AA70" i="8"/>
  <c r="AA67" i="8"/>
  <c r="AF51" i="8"/>
  <c r="AA51" i="8"/>
  <c r="AI32" i="8"/>
  <c r="AJ32" i="8"/>
  <c r="AM32" i="8" s="1"/>
  <c r="AF31" i="8"/>
  <c r="AJ42" i="8"/>
  <c r="AM42" i="8" s="1"/>
  <c r="AI42" i="8"/>
  <c r="AJ23" i="8"/>
  <c r="AM23" i="8" s="1"/>
  <c r="AI23" i="8"/>
  <c r="AI70" i="8"/>
  <c r="AJ70" i="8"/>
  <c r="AM70" i="8" s="1"/>
  <c r="AJ67" i="8"/>
  <c r="AM67" i="8" s="1"/>
  <c r="AI67" i="8"/>
  <c r="AF27" i="8"/>
  <c r="AA27" i="8"/>
  <c r="AI21" i="8"/>
  <c r="AJ21" i="8"/>
  <c r="AM21" i="8" s="1"/>
  <c r="AF72" i="8"/>
  <c r="AA72" i="8"/>
  <c r="AJ78" i="8"/>
  <c r="AM78" i="8" s="1"/>
  <c r="AI78" i="8"/>
  <c r="AD14" i="5"/>
  <c r="Y14" i="5"/>
  <c r="AA42" i="8"/>
  <c r="AA23" i="8"/>
  <c r="AI14" i="8"/>
  <c r="AJ14" i="8"/>
  <c r="AM14" i="8" s="1"/>
  <c r="AI80" i="8"/>
  <c r="AJ80" i="8"/>
  <c r="AM80" i="8" s="1"/>
  <c r="AE8" i="5"/>
  <c r="X18" i="8"/>
  <c r="AG18" i="8" s="1"/>
  <c r="AK18" i="8" s="1"/>
  <c r="Y18" i="8"/>
  <c r="AH18" i="8" s="1"/>
  <c r="AL18" i="8" s="1"/>
  <c r="X8" i="8"/>
  <c r="AA13" i="8"/>
  <c r="AA14" i="8"/>
  <c r="AJ16" i="8"/>
  <c r="AM16" i="8" s="1"/>
  <c r="AI16" i="8"/>
  <c r="W18" i="8"/>
  <c r="AG28" i="5"/>
  <c r="AH28" i="5"/>
  <c r="AK28" i="5" s="1"/>
  <c r="AI82" i="8"/>
  <c r="AJ82" i="8"/>
  <c r="AM82" i="8" s="1"/>
  <c r="Y24" i="5"/>
  <c r="AD24" i="5"/>
  <c r="AI11" i="8"/>
  <c r="AJ11" i="8"/>
  <c r="AM11" i="8" s="1"/>
  <c r="AJ13" i="8"/>
  <c r="AM13" i="8" s="1"/>
  <c r="AI13" i="8"/>
  <c r="AI69" i="8"/>
  <c r="AJ69" i="8"/>
  <c r="AM69" i="8" s="1"/>
  <c r="AG15" i="5"/>
  <c r="AH15" i="5"/>
  <c r="AK15" i="5" s="1"/>
  <c r="AI9" i="8"/>
  <c r="AJ9" i="8"/>
  <c r="AM9" i="8" s="1"/>
  <c r="AA68" i="8"/>
  <c r="AJ57" i="8"/>
  <c r="AM57" i="8" s="1"/>
  <c r="AI57" i="8"/>
  <c r="AJ77" i="8"/>
  <c r="AM77" i="8" s="1"/>
  <c r="AI77" i="8"/>
  <c r="AJ68" i="8"/>
  <c r="AM68" i="8" s="1"/>
  <c r="AI68" i="8"/>
  <c r="Y20" i="5"/>
  <c r="AD20" i="5"/>
  <c r="AA57" i="8"/>
  <c r="Y17" i="5"/>
  <c r="AD17" i="5"/>
  <c r="AH25" i="5"/>
  <c r="AK25" i="5" s="1"/>
  <c r="AG25" i="5"/>
  <c r="AA17" i="8"/>
  <c r="AF17" i="8"/>
  <c r="X47" i="8"/>
  <c r="AG47" i="8" s="1"/>
  <c r="AK47" i="8" s="1"/>
  <c r="Y47" i="8"/>
  <c r="AH47" i="8" s="1"/>
  <c r="AL47" i="8" s="1"/>
  <c r="X48" i="8"/>
  <c r="AG48" i="8" s="1"/>
  <c r="AK48" i="8" s="1"/>
  <c r="Y48" i="8"/>
  <c r="AH48" i="8" s="1"/>
  <c r="AL48" i="8" s="1"/>
  <c r="U10" i="5"/>
  <c r="U30" i="5" s="1"/>
  <c r="V10" i="5"/>
  <c r="AE10" i="5" s="1"/>
  <c r="AI10" i="5" s="1"/>
  <c r="AA77" i="8"/>
  <c r="AA56" i="8"/>
  <c r="AN18" i="5"/>
  <c r="AO18" i="5" s="1"/>
  <c r="AF49" i="8"/>
  <c r="AA49" i="8"/>
  <c r="AI74" i="8"/>
  <c r="AJ74" i="8"/>
  <c r="AM74" i="8" s="1"/>
  <c r="AF53" i="8"/>
  <c r="AA53" i="8"/>
  <c r="Y24" i="8"/>
  <c r="AH24" i="8" s="1"/>
  <c r="AL24" i="8" s="1"/>
  <c r="X24" i="8"/>
  <c r="AG24" i="8" s="1"/>
  <c r="AK24" i="8" s="1"/>
  <c r="AF47" i="8"/>
  <c r="AF48" i="8"/>
  <c r="AA48" i="8"/>
  <c r="AI15" i="8"/>
  <c r="AJ15" i="8"/>
  <c r="AM15" i="8" s="1"/>
  <c r="AI56" i="8"/>
  <c r="AJ56" i="8"/>
  <c r="AM56" i="8" s="1"/>
  <c r="AJ8" i="5" l="1"/>
  <c r="AJ30" i="5" s="1"/>
  <c r="AF30" i="5"/>
  <c r="AJ17" i="8"/>
  <c r="AM17" i="8" s="1"/>
  <c r="AI17" i="8"/>
  <c r="AH11" i="5"/>
  <c r="AK11" i="5" s="1"/>
  <c r="AG11" i="5"/>
  <c r="AF30" i="8"/>
  <c r="AA30" i="8"/>
  <c r="AI20" i="8"/>
  <c r="AJ20" i="8"/>
  <c r="AM20" i="8" s="1"/>
  <c r="AJ61" i="8"/>
  <c r="AM61" i="8" s="1"/>
  <c r="AI61" i="8"/>
  <c r="AG14" i="5"/>
  <c r="AH14" i="5"/>
  <c r="AK14" i="5" s="1"/>
  <c r="Y30" i="5"/>
  <c r="AI54" i="8"/>
  <c r="AJ54" i="8"/>
  <c r="AM54" i="8" s="1"/>
  <c r="AI19" i="8"/>
  <c r="AJ19" i="8"/>
  <c r="AM19" i="8" s="1"/>
  <c r="AF18" i="8"/>
  <c r="AA18" i="8"/>
  <c r="AI49" i="8"/>
  <c r="AJ49" i="8"/>
  <c r="AM49" i="8" s="1"/>
  <c r="AI31" i="8"/>
  <c r="AJ31" i="8"/>
  <c r="AM31" i="8" s="1"/>
  <c r="AG8" i="5"/>
  <c r="AH8" i="5"/>
  <c r="AD30" i="5"/>
  <c r="AI29" i="8"/>
  <c r="AJ29" i="8"/>
  <c r="AM29" i="8" s="1"/>
  <c r="AI59" i="8"/>
  <c r="AJ59" i="8"/>
  <c r="AM59" i="8" s="1"/>
  <c r="X83" i="8"/>
  <c r="AG8" i="8"/>
  <c r="AI72" i="8"/>
  <c r="AJ72" i="8"/>
  <c r="AM72" i="8" s="1"/>
  <c r="AI76" i="8"/>
  <c r="AJ76" i="8"/>
  <c r="AM76" i="8" s="1"/>
  <c r="AI22" i="8"/>
  <c r="AJ22" i="8"/>
  <c r="AM22" i="8" s="1"/>
  <c r="AI53" i="8"/>
  <c r="AJ53" i="8"/>
  <c r="AM53" i="8" s="1"/>
  <c r="AG17" i="5"/>
  <c r="AH17" i="5"/>
  <c r="AK17" i="5" s="1"/>
  <c r="AA31" i="8"/>
  <c r="AH20" i="5"/>
  <c r="AK20" i="5" s="1"/>
  <c r="AN20" i="5" s="1"/>
  <c r="AG20" i="5"/>
  <c r="AA8" i="8"/>
  <c r="AH83" i="8"/>
  <c r="AL8" i="8"/>
  <c r="AL83" i="8" s="1"/>
  <c r="AJ51" i="8"/>
  <c r="AM51" i="8" s="1"/>
  <c r="AI51" i="8"/>
  <c r="AF83" i="8"/>
  <c r="AI8" i="8"/>
  <c r="AJ8" i="8"/>
  <c r="Y83" i="8"/>
  <c r="AD10" i="5"/>
  <c r="Y10" i="5"/>
  <c r="V30" i="5"/>
  <c r="W83" i="8"/>
  <c r="AG24" i="5"/>
  <c r="AH24" i="5"/>
  <c r="AK24" i="5" s="1"/>
  <c r="AI8" i="5"/>
  <c r="AI30" i="5" s="1"/>
  <c r="AE30" i="5"/>
  <c r="AJ27" i="8"/>
  <c r="AM27" i="8" s="1"/>
  <c r="AI27" i="8"/>
  <c r="AI73" i="8"/>
  <c r="AJ73" i="8"/>
  <c r="AM73" i="8" s="1"/>
  <c r="AJ48" i="8"/>
  <c r="AM48" i="8" s="1"/>
  <c r="AI48" i="8"/>
  <c r="AA47" i="8"/>
  <c r="AA24" i="8"/>
  <c r="AI47" i="8"/>
  <c r="AJ47" i="8"/>
  <c r="AM47" i="8" s="1"/>
  <c r="AI44" i="8"/>
  <c r="AJ44" i="8"/>
  <c r="AM44" i="8" s="1"/>
  <c r="AI24" i="8"/>
  <c r="AJ24" i="8"/>
  <c r="AM24" i="8" s="1"/>
  <c r="AO20" i="5" l="1"/>
  <c r="AH30" i="5"/>
  <c r="AK8" i="5"/>
  <c r="AI30" i="8"/>
  <c r="AJ30" i="8"/>
  <c r="AM30" i="8" s="1"/>
  <c r="AM8" i="8"/>
  <c r="AI18" i="8"/>
  <c r="AI83" i="8" s="1"/>
  <c r="AJ18" i="8"/>
  <c r="AM18" i="8" s="1"/>
  <c r="AG10" i="5"/>
  <c r="AG30" i="5" s="1"/>
  <c r="AH10" i="5"/>
  <c r="AK10" i="5" s="1"/>
  <c r="AG83" i="8"/>
  <c r="AK8" i="8"/>
  <c r="AK83" i="8" s="1"/>
  <c r="AA83" i="8"/>
  <c r="AM8" i="5" l="1"/>
  <c r="AM25" i="5"/>
  <c r="AN25" i="5" s="1"/>
  <c r="AM29" i="5"/>
  <c r="AN29" i="5" s="1"/>
  <c r="AM12" i="5"/>
  <c r="AN12" i="5" s="1"/>
  <c r="AO12" i="5" s="1"/>
  <c r="AM13" i="5"/>
  <c r="AN13" i="5" s="1"/>
  <c r="AO13" i="5" s="1"/>
  <c r="AM21" i="5"/>
  <c r="AM23" i="5"/>
  <c r="AN23" i="5" s="1"/>
  <c r="AM9" i="5"/>
  <c r="AN9" i="5" s="1"/>
  <c r="AO9" i="5" s="1"/>
  <c r="AM28" i="5"/>
  <c r="AN28" i="5" s="1"/>
  <c r="AM14" i="5"/>
  <c r="AM17" i="5"/>
  <c r="AN17" i="5" s="1"/>
  <c r="AO17" i="5" s="1"/>
  <c r="AM11" i="5"/>
  <c r="AN11" i="5" s="1"/>
  <c r="AO11" i="5" s="1"/>
  <c r="AM22" i="5"/>
  <c r="AN22" i="5" s="1"/>
  <c r="AM26" i="5"/>
  <c r="AN26" i="5" s="1"/>
  <c r="AM10" i="5"/>
  <c r="AN10" i="5" s="1"/>
  <c r="AO10" i="5" s="1"/>
  <c r="AM24" i="5"/>
  <c r="AN24" i="5" s="1"/>
  <c r="AM15" i="5"/>
  <c r="AN15" i="5" s="1"/>
  <c r="AO15" i="5" s="1"/>
  <c r="AK30" i="5"/>
  <c r="AN8" i="5"/>
  <c r="AM83" i="8"/>
  <c r="AJ83" i="8"/>
  <c r="AO26" i="5" l="1"/>
  <c r="AP14" i="5"/>
  <c r="AN14" i="5"/>
  <c r="AO23" i="5"/>
  <c r="AP20" i="5"/>
  <c r="AN21" i="5"/>
  <c r="AO28" i="5"/>
  <c r="AO29" i="5"/>
  <c r="AO24" i="5"/>
  <c r="AN30" i="5"/>
  <c r="AS29" i="5" s="1"/>
  <c r="AS8" i="5"/>
  <c r="AO8" i="5"/>
  <c r="AO25" i="5"/>
  <c r="AO22" i="5"/>
  <c r="AM30" i="5"/>
  <c r="AP8" i="5"/>
  <c r="AP30" i="5" s="1"/>
  <c r="AS23" i="5" l="1"/>
  <c r="AS14" i="5"/>
  <c r="AO14" i="5"/>
  <c r="AS26" i="5"/>
  <c r="AT26" i="5" s="1"/>
  <c r="AU26" i="5" s="1"/>
  <c r="AS27" i="5"/>
  <c r="AS21" i="5"/>
  <c r="AS28" i="5"/>
  <c r="AO21" i="5"/>
  <c r="AS20" i="5"/>
  <c r="AS22" i="5"/>
  <c r="AT22" i="5" s="1"/>
  <c r="AU22" i="5" s="1"/>
  <c r="AS24" i="5"/>
  <c r="AR14" i="5"/>
  <c r="AR24" i="5"/>
  <c r="AR20" i="5"/>
  <c r="AR27" i="5"/>
  <c r="AR23" i="5"/>
  <c r="AR26" i="5"/>
  <c r="AR8" i="5"/>
  <c r="AR22" i="5"/>
  <c r="AR25" i="5"/>
  <c r="AR29" i="5"/>
  <c r="AT29" i="5" s="1"/>
  <c r="AU29" i="5" s="1"/>
  <c r="AR28" i="5"/>
  <c r="AR21" i="5"/>
  <c r="AT8" i="5"/>
  <c r="AS25" i="5"/>
  <c r="AT25" i="5" s="1"/>
  <c r="AU25" i="5" s="1"/>
  <c r="AU8" i="5" l="1"/>
  <c r="AT24" i="5"/>
  <c r="AU24" i="5" s="1"/>
  <c r="AT20" i="5"/>
  <c r="AU20" i="5" s="1"/>
  <c r="AR30" i="5"/>
  <c r="AT14" i="5"/>
  <c r="AU14" i="5" s="1"/>
  <c r="AT21" i="5"/>
  <c r="AU21" i="5" s="1"/>
  <c r="AS30" i="5"/>
  <c r="AT28" i="5"/>
  <c r="AU28" i="5" s="1"/>
  <c r="AT27" i="5"/>
  <c r="AU27" i="5" s="1"/>
  <c r="AT23" i="5"/>
  <c r="AU23" i="5" s="1"/>
  <c r="AT30" i="5" l="1"/>
  <c r="AT33" i="5" s="1"/>
  <c r="AW7" i="5" s="1"/>
</calcChain>
</file>

<file path=xl/sharedStrings.xml><?xml version="1.0" encoding="utf-8"?>
<sst xmlns="http://schemas.openxmlformats.org/spreadsheetml/2006/main" count="1747" uniqueCount="573">
  <si>
    <t>Cod_Categoria</t>
  </si>
  <si>
    <t>Categoria</t>
  </si>
  <si>
    <t>Cod_Macroproceso</t>
  </si>
  <si>
    <t>Macroproceso</t>
  </si>
  <si>
    <t>Cod_Estandar</t>
  </si>
  <si>
    <t>Estandar</t>
  </si>
  <si>
    <t>Cod_Criterio</t>
  </si>
  <si>
    <t>Criterio</t>
  </si>
  <si>
    <t>Tipo_Criterio</t>
  </si>
  <si>
    <t>Respuesta</t>
  </si>
  <si>
    <t>APO</t>
  </si>
  <si>
    <t>Apoyo</t>
  </si>
  <si>
    <t>ADA</t>
  </si>
  <si>
    <t>Admisión y alta</t>
  </si>
  <si>
    <t>ADA-1</t>
  </si>
  <si>
    <t>El establecimiento está organizado para garantizar el  proceso de admisión a los usuarios bajo los atributos de oportunidad, continuidad y según las normas institucionales.</t>
  </si>
  <si>
    <t>ADA1-1</t>
  </si>
  <si>
    <t>El establecimiento tiene un sistema de registro de los usuarios por historias clínicas individuales/ fichas familiares y estandariza los formatos de acuerdo con la normatividad vigente.</t>
  </si>
  <si>
    <t>Estructura</t>
  </si>
  <si>
    <t>ADA1-2</t>
  </si>
  <si>
    <t>Se garantiza la conservación y custodia del sistema de registro (historias clínicas/fichas familiares) y está contemplado en el manual de procedimientos del establecimiento y acorde a lo dispuesto por la normatividad vigente.</t>
  </si>
  <si>
    <t>Proceso</t>
  </si>
  <si>
    <t>ADA1-3</t>
  </si>
  <si>
    <t>El proceso diario de recojo/ archivamiento de las fichas familiares/historias clínicas está documentado e identifica aspectos críticos que podrían alterar su conservación/ tenencia.</t>
  </si>
  <si>
    <t>ADA1-5</t>
  </si>
  <si>
    <t>Se cuenta con personal capacitado en el último año, para realizar las actividades en el área de admisión del establecimiento.</t>
  </si>
  <si>
    <t>DLDE</t>
  </si>
  <si>
    <t>Descontaminacion,limpieza,desinfeccion, esteriliz.</t>
  </si>
  <si>
    <t>DLDE-1</t>
  </si>
  <si>
    <t>El establecimiento de salud se organiza para aplicar medidas de decontaminacion, limpieza, desinfección y esterilización de materiales, equipos, enseres e instalaciones.</t>
  </si>
  <si>
    <t>DLDE1-1</t>
  </si>
  <si>
    <t>Se cuenta con un manual de desinfección y esterilización acorde a su categoría y es conocido por el personal de todas las áreas responsables de esta proceso.</t>
  </si>
  <si>
    <t>DLDE-2</t>
  </si>
  <si>
    <t>Se realizan los procesos de decontaminacion, limpieza, desinfección, empaque, esterilización, almacenamiento y distribución de los materiales de acuerdo con normas establecidas.</t>
  </si>
  <si>
    <t>DLDE2-3</t>
  </si>
  <si>
    <t>Se empaca y esteriliza el material/equipo de acuerdo con los procedimientos establecidos.</t>
  </si>
  <si>
    <t>DLDE-4</t>
  </si>
  <si>
    <t>Se realiza la limpieza de las instalaciones del establecimiento de acuerdo con normas específicas.</t>
  </si>
  <si>
    <t>DLDE4-2</t>
  </si>
  <si>
    <t>El establecimiento cuenta y aplica procedimientos establecidos de segregación, acopio y disposición final de residuos sólidos.</t>
  </si>
  <si>
    <t>DLDE4-4</t>
  </si>
  <si>
    <t>Se cuantifica la percepción de los usuarios (interno y externo) respecto a la limpieza del establecimiento de salud y se implementtan acciones para su mejora.</t>
  </si>
  <si>
    <t>Resultado</t>
  </si>
  <si>
    <t>EIF</t>
  </si>
  <si>
    <t>Gestión de equipos e infraestructura</t>
  </si>
  <si>
    <t>EIF-1</t>
  </si>
  <si>
    <t>El establecimiento cuenta con recurso humano capacitado y aplica la normas para disponer de equipos e infraestructura operativos y en buen estado.</t>
  </si>
  <si>
    <t>EIF1-1</t>
  </si>
  <si>
    <t>El establecimiento de salud cuenta con un plan de mantenimiento preventivo y de recuperación de la planta física y servicios básicos incorporado al plan operativo de actividades (POA).</t>
  </si>
  <si>
    <t>EIF1-4</t>
  </si>
  <si>
    <t>El personal que realiza el mantenimiento preventivo y de recuperación de la infraestructura y equipos está capacitado para ese fin durante el último año.</t>
  </si>
  <si>
    <t>EIF1-6</t>
  </si>
  <si>
    <t>El establecimiento de salud cuenta con sistema de inventario y registro de operatividad de equipos e instrumentos.</t>
  </si>
  <si>
    <t>GIM</t>
  </si>
  <si>
    <t>Gestión de insumos y materiales</t>
  </si>
  <si>
    <t>GIM-1</t>
  </si>
  <si>
    <t>Se tiene definido los mecanismos de requerimiento y adquisición de insumos y materiales.</t>
  </si>
  <si>
    <t>GIM1-1</t>
  </si>
  <si>
    <t>Se cuenta con líneas de acción para planificar el requerimiento y la adquisición de insumos y materiales conforme a las normas vigentes.</t>
  </si>
  <si>
    <t>GIM1-2</t>
  </si>
  <si>
    <t>El establecimiento de salud cuenta con plan anual de necesidades de bienes estratégicos por servicios inmerso en plan de adquisiciones que garantiza calidad de insumos y materiales requeridos (especificaciones técnicas, comité de evaluación de. . .</t>
  </si>
  <si>
    <t>GIM-2</t>
  </si>
  <si>
    <t>Los insumos y materiales son adquiridos y distribuidos de acuerdo con los procedimientos establecidos.</t>
  </si>
  <si>
    <t>GIM2-1</t>
  </si>
  <si>
    <t>Se realiza el requerimiento de bienes estratégicos de acuerdo al cronograma del plan anual de adquisiciones y se cumple los procedimientos.</t>
  </si>
  <si>
    <t>GIM2-2</t>
  </si>
  <si>
    <t>En el establecimiento se llevan a cabo los procesos de adquisición según los procedimientos correspondientes.</t>
  </si>
  <si>
    <t>GIM2-3</t>
  </si>
  <si>
    <t>Se cuantifica el porcentaje de entregas de insumos y materiales de acuerdo con una programación.</t>
  </si>
  <si>
    <t>GIN</t>
  </si>
  <si>
    <t>Gestión de la información</t>
  </si>
  <si>
    <t>GIN-1</t>
  </si>
  <si>
    <t>El establecimiento de salud promueve una gestión integral de la información.</t>
  </si>
  <si>
    <t>GIN1-1</t>
  </si>
  <si>
    <t>El establecimiento de salud identifica las necesidades de información de todos los procesos asistenciales y administrativos con participación del personal de las áreas respectivas.</t>
  </si>
  <si>
    <t>GIN1-3</t>
  </si>
  <si>
    <t>El establecimiento de salud cuenta con un sistema de acopio manual y/o automatizado de información el cual es conocido por el personal.</t>
  </si>
  <si>
    <t>GIN1-4</t>
  </si>
  <si>
    <t>El establecimiento de salud cuenta con sistemas de información que aplican los descriptores nacionales de medicamentos, codificación CIE X, CIP (procedimientos) y otras codificacones oficiales para el sector salud.</t>
  </si>
  <si>
    <t>GIN1-5</t>
  </si>
  <si>
    <t>El establecimiento de salud tiene personal capacitado durante el último año, para llevar a cabo las actividades de la gestión de la información.</t>
  </si>
  <si>
    <t>GIN-3</t>
  </si>
  <si>
    <t>El establecimiento de salud promueve la cultura de la  toma de decisiones basada en información</t>
  </si>
  <si>
    <t>GIN3-1</t>
  </si>
  <si>
    <t>Se implementan en la organización mecanismos de difusión de la información y retroalimentación.</t>
  </si>
  <si>
    <t>GIN3-2</t>
  </si>
  <si>
    <t>Los servicios generan espacios participativos de análisis de información y son documentados.</t>
  </si>
  <si>
    <t>GIN3-3</t>
  </si>
  <si>
    <t>El establecimiento de salud cuenta con un espacio donde se muestra la información relevante y actualizada de los proyectos de mejora continua de la información.</t>
  </si>
  <si>
    <t>GMD</t>
  </si>
  <si>
    <t>Gestión de medicamentos</t>
  </si>
  <si>
    <t>GMD-1</t>
  </si>
  <si>
    <t>El establecimiento está organizado para un manejo adecuado de los medicamentos e insumos antes de su dispensación al usuario</t>
  </si>
  <si>
    <t>GMD1-1</t>
  </si>
  <si>
    <t>Las compras se programan sobre la base del petitorio nacional acorde al cuadro de necesidades de los servicios y son autorizadas por el comité de compras de la institución.</t>
  </si>
  <si>
    <t>GMD1-2</t>
  </si>
  <si>
    <t>La farmacia cuenta con sistemas (SISMED 20 u otro) e informaciòn para la gestiòn (Kardex, informes de consumo en unidades y valores, según fuente de financiamiento, para medicamentos y dispositivos mèdicos fungibles).</t>
  </si>
  <si>
    <t>GMD1-3</t>
  </si>
  <si>
    <t>El establecimiento realiza informe de consolidados diarios de despacho e informe mensual de consumo de medicamentos e insumos.</t>
  </si>
  <si>
    <t>GMD1-4</t>
  </si>
  <si>
    <t>Los medicamentos son almacenados y conservados de acuerdo a las buenas prácticas de almacenamiento.</t>
  </si>
  <si>
    <t>GMD-2</t>
  </si>
  <si>
    <t>El establecimiento realiza acciones para que la prescripcion y dispensación de los medicamentos e insumos se brinde de manera segura y confiable</t>
  </si>
  <si>
    <t>GMD2-4</t>
  </si>
  <si>
    <t>El servicio de farmacia cuenta y aplica mecanismos de informacion al paciente en el marco de su competencia al momento de la dispensación.</t>
  </si>
  <si>
    <t>GMD-3</t>
  </si>
  <si>
    <t>El establecimiento de salud vela por los resultados de la gestión de medicamentos e insumos</t>
  </si>
  <si>
    <t>GMD3-3</t>
  </si>
  <si>
    <t>El establecimiento realiza el monitoreo de las existencias para cautelar el normostock y prevenir el vencimiento de medicamentos e insumos.</t>
  </si>
  <si>
    <t>GMD3-4</t>
  </si>
  <si>
    <t>El establecimiento de salud garantiza la capacitacion del personal de farmacia acerca de los procedimientos de farmacia en relación con los medicamentos.</t>
  </si>
  <si>
    <t>MRS</t>
  </si>
  <si>
    <t>Manejo del riesgo social</t>
  </si>
  <si>
    <t>MRS-2</t>
  </si>
  <si>
    <t>El establecimiento de salud destina recursos financieros para la atención de casos especiales y de extrema pobreza.</t>
  </si>
  <si>
    <t>MRS2-1</t>
  </si>
  <si>
    <t>El establecimiento de salud cuenta con mecanismos de financiamiento para la atención de la población pobre y en extrema pobreza y éstos se aplican.</t>
  </si>
  <si>
    <t>MRS2-2</t>
  </si>
  <si>
    <t>Las tarifas del establecimiento de salud se adecúan a los lineamientos de política tarifaria del MINSA.</t>
  </si>
  <si>
    <t>RCR</t>
  </si>
  <si>
    <t>Referencia y contrareferencia</t>
  </si>
  <si>
    <t>RCR-1</t>
  </si>
  <si>
    <t>El establecimiento de salud está organizado para referir pacientes y recibir contrarreferencias.</t>
  </si>
  <si>
    <t>RCR1-1</t>
  </si>
  <si>
    <t>El establecimiento de salud tiene documentado el proceso de referencias y contrarreferencias que realiza/recibe de acuerdo a la normatividad vigente.</t>
  </si>
  <si>
    <t>RCR1-2</t>
  </si>
  <si>
    <t>El establecimiento de salud ha establecido coordinaciones con otros servicios de atención ambulatoria, con servicios extrainstitucionales locales, regionales y nacionales para garantizar la atención posterior al alta.</t>
  </si>
  <si>
    <t>RCR1-4</t>
  </si>
  <si>
    <t>El establecimiento de salud cuenta con formatos impresos para las referencias y contrarreferencias disponibles durante el horario de atención en todos los lugares necesarios.</t>
  </si>
  <si>
    <t>RCR-3</t>
  </si>
  <si>
    <t>Se aplican los procedimientos establecidos para la referencia y contrarreferencia de pacientes.</t>
  </si>
  <si>
    <t>RCR3-1</t>
  </si>
  <si>
    <t>El personal de salud responsable de la tarea de referencia y contrarreferencia conoce, implementa y controla todos los aspectos críticos del proceso y establece las acciones para mejorarlos.</t>
  </si>
  <si>
    <t>RCR3-2</t>
  </si>
  <si>
    <t>Se cuantifica el porcentaje de casos referidos en que se aplicaron los criterios y procedimientos establecidos y el nivel es el esperado por la organización.</t>
  </si>
  <si>
    <t>RCR3-3</t>
  </si>
  <si>
    <t>Se cuantifica el porcentaje de referencias de gestantes, puérperas y neonatos a un establecimiento de mayor nivel de complejidad de acuerdo a las necesidades del usuario y en relacion con la cartera de servicios del establecimiento de salud.</t>
  </si>
  <si>
    <t>RCR3-4</t>
  </si>
  <si>
    <t>Se cuantifica la relación porcentual entre referencias y contrarreferencias realizadas y el nivel es el esperado por la organización.</t>
  </si>
  <si>
    <t>RCR-4</t>
  </si>
  <si>
    <t>Se establecen mecanismos de participación de la población organizada en los procesos de identificación, seguimiento y apoyo en la referencia y contrarreferencia de usuarios.</t>
  </si>
  <si>
    <t>RCR4-1</t>
  </si>
  <si>
    <t>El establecimiento tiene un sistema organizado de vigilancia comunitaria en salud y es conocido por los responsables.</t>
  </si>
  <si>
    <t>RCR4-2</t>
  </si>
  <si>
    <t>El establecimiento de salud cuenta con agentes comunitarios que aplican los procedimientos para la referencia comunal.</t>
  </si>
  <si>
    <t>RCR4-3</t>
  </si>
  <si>
    <t>El establecimiento de salud cuenta con los formatos de referencia y contrareferencia comunal y las registra.</t>
  </si>
  <si>
    <t>GER</t>
  </si>
  <si>
    <t>Gerencia</t>
  </si>
  <si>
    <t>CGP</t>
  </si>
  <si>
    <t>Control de la gestión y prestación</t>
  </si>
  <si>
    <t>CGP-1</t>
  </si>
  <si>
    <t>El establecimiento de salud tiene definido mecanismos establecidos de auditoría, supervisión y evaluación.</t>
  </si>
  <si>
    <t>CGP1-1</t>
  </si>
  <si>
    <t>Se cuenta con plan e instrumentos para realizar la auditoría, supervisión y evaluación de los procesos de gestión y prestación.</t>
  </si>
  <si>
    <t>CGP1-2</t>
  </si>
  <si>
    <t>Se han establecido de manera consensuada con los responsables de las áreas o servicios los indicadores de control de la gestión y prestación, y se han fijado los niveles esperados para la institución.</t>
  </si>
  <si>
    <t>CGP-2</t>
  </si>
  <si>
    <t>El establecimiento de salud realiza  acciones de auditoría, supervisión y evaluación de acuerdo.</t>
  </si>
  <si>
    <t>CGP2-1</t>
  </si>
  <si>
    <t>El personal responsable de áreas y servicios está capacitado para realizar el proceso de auditoría, supervisión y evaluación de los procesos de su àmbio de acción.</t>
  </si>
  <si>
    <t>CGP2-12</t>
  </si>
  <si>
    <t>Se cuantifican los resultados de los indicadores trazadores de cobertura para las prioridades sanitarias nacionales y éstos se encuentran en los niveles esperados.</t>
  </si>
  <si>
    <t>CGP2-13</t>
  </si>
  <si>
    <t>Se cuantifican los resultados de los indicadores trazadores de cobertura para las prioridades sanitarias regionales y éstos se encuentran en los niveles esperados.</t>
  </si>
  <si>
    <t>CGP2-3</t>
  </si>
  <si>
    <t>Se cuenta con información actualizada de los indicadores de la gestión y prestación, y sus valores están dentro de los estándares establecidos para la organizacion.</t>
  </si>
  <si>
    <t>CGP2-4</t>
  </si>
  <si>
    <t>El establecimiento de salud realiza acciones de evaluación de los procesos de gestión y prestación de acuerdo al plan establecido.</t>
  </si>
  <si>
    <t>DIR</t>
  </si>
  <si>
    <t>Direccionamiento</t>
  </si>
  <si>
    <t>DIR-1</t>
  </si>
  <si>
    <t>El establecimiento de salud define y comunica su plan estratégico, operativo y de contingencia; y éstos están orientados a resolver los problemas relacionados con la salud de la población.</t>
  </si>
  <si>
    <t>DIR1-1</t>
  </si>
  <si>
    <t>El establecimiento ha formulado participativamente y difundido su plan estratégico (misión, visión, políticas institucionales, objetivos y metas).</t>
  </si>
  <si>
    <t>DIR1-2</t>
  </si>
  <si>
    <t>La Dirección del establecimiento de salud asegura que las unidades de atención/servicios/departamentos formulen, implementen y evalúen actividades concordantes con el plan operativo institucional.</t>
  </si>
  <si>
    <t>DIR1-3</t>
  </si>
  <si>
    <t>Los planes estratégico, operativo y de contingencia se elaboran, conservan y actualizan según un procedimiento documentado.</t>
  </si>
  <si>
    <t>DIR1-4</t>
  </si>
  <si>
    <t>Se han identificado las principales necesidades de salud de los usuarios del establecimiento por etapas de vida.</t>
  </si>
  <si>
    <t>DIR1-5</t>
  </si>
  <si>
    <t>El establecimiento ha formulado el análisis de la situación de salud con la participacion de las autoridades regionales/locales para definir el direccionamiento de la atención sanitaria y el desarrollo de sus servicios.</t>
  </si>
  <si>
    <t>DIR1-8</t>
  </si>
  <si>
    <t>La Dirección del establecimiento de salud define sus metas respecto a las estrategias nacionales y regionales y las incluye en el POA (Plan Operativo Anual).</t>
  </si>
  <si>
    <t>DIR-2</t>
  </si>
  <si>
    <t>Las actividades del plan son asignadas formalmente a responsables quienes demuestran decisiones tomadas que han mejorado la atención de los usuarios externos.</t>
  </si>
  <si>
    <t>DIR2-1</t>
  </si>
  <si>
    <t>Las actividades de los planes estratégico, operativo y de contingencias son asignadas formalmente a los responsables de cada unidad/área/servicio del establecimiento de salud.</t>
  </si>
  <si>
    <t>DIR2-2</t>
  </si>
  <si>
    <t>Los responsables dan cuenta de los resultados de las actividades contenidas en los planes estratégico, operativo y de contingencia en espacios de participación según lo establecido.</t>
  </si>
  <si>
    <t>DIR2-3</t>
  </si>
  <si>
    <t>El establecimiento de salud cumple con los resultados esperados en el Plan Operativo Anual a la fecha de evaluación.</t>
  </si>
  <si>
    <t>GCA</t>
  </si>
  <si>
    <t>Gestión de la calidad</t>
  </si>
  <si>
    <t>GCA-1</t>
  </si>
  <si>
    <t>El establecimiento de salud está organizado para desarrollar acciones del sistema de gestión de la calidad en salud.</t>
  </si>
  <si>
    <t>GCA1-4</t>
  </si>
  <si>
    <t>El establecimiento tiene procedimientos documentados de los procesos asistenciales y administrativos priorizados con la finalidad de realizar un seguimiento continuo y establecer ciclos de mejora continua de la calidad.</t>
  </si>
  <si>
    <t>GCA1-5</t>
  </si>
  <si>
    <t>Existe un programa de gestión o mejora de la calidad para la organización que responde a las necesidades de usuarios internos y externos.</t>
  </si>
  <si>
    <t>GCA-2</t>
  </si>
  <si>
    <t>El establecimiento tiene definido e implementa mecanismos para responder a las necesidades y expectativas de los usuarios.</t>
  </si>
  <si>
    <t>GCA2-1</t>
  </si>
  <si>
    <t>El establecimiento ha definido e implementa uno o varios mecanismos para recoger sugerencias, quejas o reclamos de sus usuarios (buzón, encuestas, grupos focales, etc.)</t>
  </si>
  <si>
    <t>GCA2-2</t>
  </si>
  <si>
    <t>El establecimiento de salud tiene documentado el proceso para analizar y responder a las quejas y reclamos de los usuarios (metodologías, instrumentos y periodicidad), para lo cual cumple con los pasos requeridos.</t>
  </si>
  <si>
    <t>GCA2-4</t>
  </si>
  <si>
    <t>Se han establecido e implementan mecanismos para garantizar la privacidad de la atención a los usuarios en los diversos servicios o áreas de atención.</t>
  </si>
  <si>
    <t>GCA2-5</t>
  </si>
  <si>
    <t>Se identifican periódicamente principales barreras de acceso de usuarios a servicios (pueden ser de tipo geográfico, arquitectónico, económico, cultural u organizacional), se documenta su análisis y se identifican acciones factibles de implementar. . .</t>
  </si>
  <si>
    <t>GCA2-6</t>
  </si>
  <si>
    <t>Se desarrollan acciones para disminuir las barreras de acceso de los usuarios que dependen del establecimiento de salud de acuerdo con lo identificado.</t>
  </si>
  <si>
    <t>GCA2-7</t>
  </si>
  <si>
    <t>El establecimiento de salud muestra en un lugar visible su cartera de servicios y el cronograma de atención con responsables.</t>
  </si>
  <si>
    <t>GCA2-8</t>
  </si>
  <si>
    <t>El establecimiento tiene fluxogramas de atención general, por servicios y señalización.</t>
  </si>
  <si>
    <t>GCA2-9</t>
  </si>
  <si>
    <t>El establecimiento tiene publicado los derechos de los pacientes en las zonas de contacto (emergencia, consulta externa, hospitalización).</t>
  </si>
  <si>
    <t>GCA-3</t>
  </si>
  <si>
    <t>El establecimiento de salud evalúa la satisfacción del usuario interno y externo y desarrolla acciones de mejora</t>
  </si>
  <si>
    <t>GCA3-1</t>
  </si>
  <si>
    <t>El establecimiento evalúa la satisfacción del usuario interno y externo por lo menos semestralmente.</t>
  </si>
  <si>
    <t>GCA3-2</t>
  </si>
  <si>
    <t>Se cuantifica el porcentaje de quejas o reclamos atendidos oportunamente y el nivel es el esperado para el establecimiento de salud.</t>
  </si>
  <si>
    <t>GCA3-3</t>
  </si>
  <si>
    <t>Se cuantifica el porcentaje de usuarios que recibieron buen trato durante la atención y el nivel es el esperado para el establecimiento de salud.</t>
  </si>
  <si>
    <t>GCA3-4</t>
  </si>
  <si>
    <t>Se cuantifica el porcentaje de usuarios que percibieron que la información recibida en la atención es entendible y completa y el nivel es el esperado para el establecimiento de salud.</t>
  </si>
  <si>
    <t>GCA3-5</t>
  </si>
  <si>
    <t>Se cuantifica el porcentaje de usuarios que tuvieron privacidad durante la atención y el nivel es el esperado para el establecimiento de salud.</t>
  </si>
  <si>
    <t>GCA3-6</t>
  </si>
  <si>
    <t>Se cuantifica el porcentaje de usuarios satisfechos con los servicios prestados y el nivel es el esperado para el establecimiento de salud.</t>
  </si>
  <si>
    <t>GCA3-7</t>
  </si>
  <si>
    <t>Se cuantifica el porcentaje de trabajadores satisfechos con su centro laboral y el nivel es el esperado para el establecimiento de salud.</t>
  </si>
  <si>
    <t>GCA3-8</t>
  </si>
  <si>
    <t>El establecimiento mantiene por lo menos un proceso de atención priorizado producto de la implementación de los proyectos de mejora.</t>
  </si>
  <si>
    <t>GRH</t>
  </si>
  <si>
    <t>Gestión de recursos humanos</t>
  </si>
  <si>
    <t>GRH-1</t>
  </si>
  <si>
    <t>El establecimiento de salud está organizado para seleccionar e incorporar recurso humano para el cumplimiento de los objetivos y metas institucionales.</t>
  </si>
  <si>
    <t>GRH1-3</t>
  </si>
  <si>
    <t>El establecimiento de salud ha definido formalmente las funciones de todos los trabajadores y lo comunica de acuerdo al cargo que ocupa.</t>
  </si>
  <si>
    <t>GRH1-4</t>
  </si>
  <si>
    <t>Las jefaturas de servicios/ departamentos/ áreas/ unidades analizan los resultados de productividad individual de acuerdo a los estándares establecidos por la autoridad del establecimiento.</t>
  </si>
  <si>
    <t>GRH-2</t>
  </si>
  <si>
    <t>El(los) equipo(s) del establecimiento de salud participan en las decisiones y análisis de la situación institucional.</t>
  </si>
  <si>
    <t>GRH2-1</t>
  </si>
  <si>
    <t>Los trabajadores de salud se organizan en equipos multidisciplinarios, por servicios, unidades o procesos, para reunirse periódicamente y realizar una reflexión de su práctica relacionada con la situación institucional.</t>
  </si>
  <si>
    <t>GRH2-2</t>
  </si>
  <si>
    <t>Los equipos de trabajo del establecimiento de salud identifican problemas, proponen soluciones y participan en las decisiones para mejorar el desempeño de los recursos humanos.</t>
  </si>
  <si>
    <t>GRH-3</t>
  </si>
  <si>
    <t>El establecimiento de salud dispone de medidas de seguridad para la salud del personal.</t>
  </si>
  <si>
    <t>GRH3-1</t>
  </si>
  <si>
    <t>El establecimiento de salud facilita medidas de bioseguridad para el manejo del paciente con enfermedades transmisibles, así como otras acciones para cautelar la salud del personal asistencial.</t>
  </si>
  <si>
    <t>GRH3-2</t>
  </si>
  <si>
    <t>Todo recurso humano del establecimiento debe estar protegido con algun tipo de seguro de salud basico.</t>
  </si>
  <si>
    <t>GRH-4</t>
  </si>
  <si>
    <t>El establecimiento de salud garantiza recursos humanos competentes para prestar atención al usuario.</t>
  </si>
  <si>
    <t>GRH4-1</t>
  </si>
  <si>
    <t>El establecimiento implementa un plan para fortalecer las competencias del recurso humano para que brinde servicios según el MAIS, priorizando el enfoque de promoción de la salud.</t>
  </si>
  <si>
    <t>GRH4-2</t>
  </si>
  <si>
    <t>El establecimiento implementa un plan para fortalecer las competencias del recurso humano, orientado a lograr los objetivos institucionales.</t>
  </si>
  <si>
    <t>GRH4-3</t>
  </si>
  <si>
    <t>El establecimiento de salud garantiza que su personal ha sido capacitado en deberes y derechos de los usuarios y ha desarrollado una o más herramientas para evaluar su comprensión y cumplimiento.</t>
  </si>
  <si>
    <t>GSD</t>
  </si>
  <si>
    <t>Gestión de seguridad ante desastres</t>
  </si>
  <si>
    <t>GSD-1</t>
  </si>
  <si>
    <t>Se adoptan acciones para la reducción de la vulnerabilidad estructural, no estructural y funcional.</t>
  </si>
  <si>
    <t>GSD1-1</t>
  </si>
  <si>
    <t>El establecimiento de salud cuenta con el Certificado de Inspección Técnica de Seguridad en Defensa Civil, solicitado al gobierno local.</t>
  </si>
  <si>
    <t>GSD1-3</t>
  </si>
  <si>
    <t>El establecimiento de salud cuenta con señales de seguridad en todas las áreas según los criterios y estándares establecidos en la norma.</t>
  </si>
  <si>
    <t>GSD1-4</t>
  </si>
  <si>
    <t>Se cuenta con señalización en buen estado que facilita la ubicación del establecimiento de salud y de la unidad de emergencia desde las vías de comunicación cercanas a éste.</t>
  </si>
  <si>
    <t>GSD1-6</t>
  </si>
  <si>
    <t>El establecimiento ha identificado sus riesgos de vulnerabilidad estructural, no estructural y funcional en todas sus áreas.</t>
  </si>
  <si>
    <t>GSD-2</t>
  </si>
  <si>
    <t>Se adoptan acciones de preparación ante situaciones de emergencias y desastres.</t>
  </si>
  <si>
    <t>GSD2-3</t>
  </si>
  <si>
    <t>El establecimiento cuenta con un plan actualizado de emergencias y desastres que incluye un programa de respuesta (emergencia y contingencia) difundido entre el personal.</t>
  </si>
  <si>
    <t>GSD2-4</t>
  </si>
  <si>
    <t>El establecimiento de salud cumple con implementar las acciones que le corresponden de acuerdo a lo establecido en los planes de contingencia y respuesta regional o local ante situaciones de emergencias y desastres.</t>
  </si>
  <si>
    <t>GSD2-5</t>
  </si>
  <si>
    <t>El establecimiento de salud participa en la implementación de los planes de respuesta regionales o locales ante situaciones de emergencias y desastres.</t>
  </si>
  <si>
    <t>GSD2-7</t>
  </si>
  <si>
    <t>El establecimiento de salud ha realizado al menos dos simulacros por año, durante los últimos 24 meses, para prevenir situaciones de emergencias y desastres basado en su plan de respuesta.</t>
  </si>
  <si>
    <t>MRA</t>
  </si>
  <si>
    <t>Manejo del riesgo de atención</t>
  </si>
  <si>
    <t>MRA-1</t>
  </si>
  <si>
    <t>El establecimiento promueve una cultura de gestión de riesgos y logra resultados en la salud.</t>
  </si>
  <si>
    <t>MRA1-5</t>
  </si>
  <si>
    <t>El establecimiento de salud cuenta con mecanismos para hacer publica la información relevante de la gestión de riesgos de la atención y los cambios por efectuar.</t>
  </si>
  <si>
    <t>MRA1-6</t>
  </si>
  <si>
    <t>Se realiza periódicamente el análisis de cúan efectiva es la atención materna mediante indicadores propuestos para la organización según normas.</t>
  </si>
  <si>
    <t>MRA-6</t>
  </si>
  <si>
    <t>El establecimiento de salud ha definido un programa de seguridad y salud ocupacional.</t>
  </si>
  <si>
    <t>MRA6-1</t>
  </si>
  <si>
    <t>El personal usa indumentaria de protección que cumple las normas de bioseguridad para sus labores acorde a los riesgos existentes en su área de trabajo según normas.</t>
  </si>
  <si>
    <t>MRA6-2</t>
  </si>
  <si>
    <t>Existen cartillas visibles de bioseguridad en todos los ambientes de atención .</t>
  </si>
  <si>
    <t>MRA6-3</t>
  </si>
  <si>
    <t>La provisión de ropa para el personal, así como su descontaminación y lavado, se realiza según procedimientos documentados.</t>
  </si>
  <si>
    <t>MRA6-4</t>
  </si>
  <si>
    <t>La provisión de materiales e insumos de bioseguridad se realiza de acuerdo a la normatividad.</t>
  </si>
  <si>
    <t>MRA6-5</t>
  </si>
  <si>
    <t>Se reportan, registran y toman acciones inmediatas con el personal frente a un accidente punzocortante según la evaluación del riesgo.</t>
  </si>
  <si>
    <t>MRA6-6</t>
  </si>
  <si>
    <t>En el establecimiento existen instrucciones sobre riesgo de transmisión de enfermedades infectocontagiosas y las precauciones por adoptarse, las cuales están disponibles en los respectivos servicios.</t>
  </si>
  <si>
    <t>MRA6-9</t>
  </si>
  <si>
    <t>El personal del establecimientos aplica los manuales de procedimientos para la prevención y atención de riesgos, relativos al tipo de trabajo que realizan.</t>
  </si>
  <si>
    <t>MRA-7</t>
  </si>
  <si>
    <t>El establecimiento de salud garantiza el control de desechos, residuos y disponibilidad de agua segura.</t>
  </si>
  <si>
    <t>MRA7-1</t>
  </si>
  <si>
    <t>Se cuenta con el manual de procedimientos para la eliminación de residuos sólidos y éstos son conocidos por el personal.</t>
  </si>
  <si>
    <t>MRA7-2</t>
  </si>
  <si>
    <t>La recolección de residuos sólidos se realiza de acuerdo con la norma.</t>
  </si>
  <si>
    <t>MRA7-3</t>
  </si>
  <si>
    <t>El retiro, eliminación y disposición final de residuos se realiza de acuerdo con la norma vigente.</t>
  </si>
  <si>
    <t>MRA7-4</t>
  </si>
  <si>
    <t>El establecimiento garantiza la disponibilidad de agua segura en los procesos de atención.</t>
  </si>
  <si>
    <t>MRA-8</t>
  </si>
  <si>
    <t>El establecimiento de salud y gobierno local garantiza el saneamiento básico y disponibilidad de agua segura.</t>
  </si>
  <si>
    <t>MRA8-3</t>
  </si>
  <si>
    <t>El establecimiento de salud coordina con el gobierno local para informar y capacitar a la población sobre las medidas de saneamiento básico y agua segura.</t>
  </si>
  <si>
    <t>PRE</t>
  </si>
  <si>
    <t>Prestación</t>
  </si>
  <si>
    <t>AEX</t>
  </si>
  <si>
    <t>Atención extramural</t>
  </si>
  <si>
    <t>AEX-1</t>
  </si>
  <si>
    <t>El establecimiento de salud tiene definido y organizado un plan de atención extramural de acuerdo con sus prioridades y en función a las necesidades de su población con enfoque de riesgo.</t>
  </si>
  <si>
    <t>AEX1-1</t>
  </si>
  <si>
    <t>Se ha definido un modelo de atención extramural en los ámbitos individual, familiar y/o comunal con enfoque de riesgos y aspectos de promoción, prevención, recuperación y rehabiltación acorde a las políticas sectoriales e institucionales.</t>
  </si>
  <si>
    <t>AEX1-2</t>
  </si>
  <si>
    <t>Se cuenta con guías de trabajo para actividades extramurales en los ámbitos individual, familiar y comunal según el modelo de atención integral y de acorde a las políticas sectoriales e institucionales.</t>
  </si>
  <si>
    <t>AEX1-3</t>
  </si>
  <si>
    <t>El establecimiento tiene definida la población sujeto de programación para brindarle la cartera de servicios extramurales (individual, familiar, comunal) y cuenta con un cronograma establecido.</t>
  </si>
  <si>
    <t>AEX1-4</t>
  </si>
  <si>
    <t>El personal profesional del primer nivel de atencion cumple con dar atención extramural según la programación establecida.</t>
  </si>
  <si>
    <t>AEX1-5</t>
  </si>
  <si>
    <t>El establecimiento de salud cuenta con el kit de equipos, materiales e insumos para desarrollar las actividades extramurales de acuerdo con el modelo de atención determinado y garantiza su disponibilidad.</t>
  </si>
  <si>
    <t>AEX1-6</t>
  </si>
  <si>
    <t>Se cuenta con programación general de actividades extramurales de acuerdo con el modelo de atención definido por la organización y está incluida en el documento de planificación operativa institucional (POI).</t>
  </si>
  <si>
    <t>AEX-2</t>
  </si>
  <si>
    <t>El establecimiento de salud brinda una cartera de servicios extramurales de acuerdo con el modelo de atención establecido.</t>
  </si>
  <si>
    <t>AEX2-1</t>
  </si>
  <si>
    <t>El establecimiento desarrolla actividades planificadas de comunicación educativa en funcion a la cartera de servicios extramurales y acorde con las prioridades de salud nacional/regional.</t>
  </si>
  <si>
    <t>AEX2-2</t>
  </si>
  <si>
    <t>El establecimiento desarrolla actividades planificadas de comunicación educativa que promuevan prácticas saludables y el cuidado del medio ambiente.</t>
  </si>
  <si>
    <t>AEX-3</t>
  </si>
  <si>
    <t>El establecimiento de salud identifica oportunidades de mejora para el incremento de la cobertura de la atención extramural a partir de una medición sistemática de los logros.</t>
  </si>
  <si>
    <t>AEX3-1</t>
  </si>
  <si>
    <t>Se tiene establecido indicadores de monitoreo y evaluación de las actividades de atención extramural y los resultados son los esperados para la institución.</t>
  </si>
  <si>
    <t>AEX3-2</t>
  </si>
  <si>
    <t>Se desarrollan acciones para incrementar la cobertura de la atención extramural.</t>
  </si>
  <si>
    <t>AEX-4</t>
  </si>
  <si>
    <t>El establecimiento cuenta con agentes comunitarios que apoyan el trabajo extramural a través de coordinaciones permanentes.</t>
  </si>
  <si>
    <t>AEX4-1</t>
  </si>
  <si>
    <t>El establecimiento cuenta con agentes comunitarios capacitados para la atención extramural.</t>
  </si>
  <si>
    <t>AEX4-2</t>
  </si>
  <si>
    <t>El establecimiento tiene agentes comunitarios debidamente registrados, con asignación de zonas específicas para atención extramural.</t>
  </si>
  <si>
    <t>AEX4-3</t>
  </si>
  <si>
    <t>El establecimiento tiene funcionando un sistema de vigilancia comunal en salud o grupos de apoyo a usuarios en riesgo de acuerdo con lo establecido y documenta los resultados.</t>
  </si>
  <si>
    <t>ATA</t>
  </si>
  <si>
    <t>Atención ambulatoria</t>
  </si>
  <si>
    <t>ATA-1</t>
  </si>
  <si>
    <t>El establecimiento de salud tiene establecido un conjunto de normas y disposiciones para la atención ambulatoria.</t>
  </si>
  <si>
    <t>ATA1-1</t>
  </si>
  <si>
    <t>El establecimiento de salud cuenta con señalización y mecanismos de información para la atención del usuario, visibles en áreas de primer contacto.</t>
  </si>
  <si>
    <t>ATA1-2</t>
  </si>
  <si>
    <t>La cartera de servicios de consulta externa está publicada y los mensajes relacionados son comprensibles para los usuarios.</t>
  </si>
  <si>
    <t>ATA1-5</t>
  </si>
  <si>
    <t>El establecimiento de salud ha desarrollado mecanismos para la atencion preferente de las mujeres embarazadas, de los niños, de las personas adultas mayores y con discapacidad en todas las áreas de la atención ambulatoria.</t>
  </si>
  <si>
    <t>ATA-3</t>
  </si>
  <si>
    <t>El establecimiento desarrolla programas de prevención y promoción de la salud para la atención de los principales daños crónico-degenerativos, transmisibles y prevalentes.</t>
  </si>
  <si>
    <t>ATA3-1</t>
  </si>
  <si>
    <t>El establecimiento brinda información a los usuarios según mecanismos establecidos por la institución.</t>
  </si>
  <si>
    <t>ATA3-2</t>
  </si>
  <si>
    <t>El establecimiento de salud implementa estrategias educativo-comunicacionales para mejorar en la mujer, la familia y la comunidad la capacidad de reconocer signos de alarma y complicaciones obstétricas con el fin de buscar ayuda.</t>
  </si>
  <si>
    <t>ATA3-3</t>
  </si>
  <si>
    <t>El establecimiento implementa la estrategia de Municipios Saludables.</t>
  </si>
  <si>
    <t>ATA3-4</t>
  </si>
  <si>
    <t>El establecimiento implementa la estrategia de Comunidades y Familias Saludables acorde a su programación.</t>
  </si>
  <si>
    <t>ATA3-5</t>
  </si>
  <si>
    <t>El establecimiento implementa la estrategia de Escuelas Promotoras de la Salud acorde a su programación.</t>
  </si>
  <si>
    <t>ATA3-6</t>
  </si>
  <si>
    <t>El establecimiento desarrolla e implementa programas de prevención de las patologías más frecuentes.</t>
  </si>
  <si>
    <t>ATA-4</t>
  </si>
  <si>
    <t>Se fomenta y se dan facilidades para que el usuario consigne sugerencias o quejas de la consulta ambulatoria en los ambientes destinados a ésta.</t>
  </si>
  <si>
    <t>ATA4-1</t>
  </si>
  <si>
    <t>El establecimiento cuenta con mecanismos operativos para recoger sugerencias, quejas o reclamos de los usuarios y son conocidos por el personal.</t>
  </si>
  <si>
    <t>ATA4-2</t>
  </si>
  <si>
    <t>El establecimiento de salud cumple con implementar mecanismos que incentivan y facilitan a los pacientes a consignar sugerencias o quejas por la atención ambulatoria.</t>
  </si>
  <si>
    <t>EMG</t>
  </si>
  <si>
    <t>Atención de emergencias</t>
  </si>
  <si>
    <t>EMG-1</t>
  </si>
  <si>
    <t>El servicio de emergencia está organizado para responder de manera inmediata frente a las necesidades de atención de usuarios en riesgo.</t>
  </si>
  <si>
    <t>EMG1-6</t>
  </si>
  <si>
    <t>El establecimiento ha definido medidas para la atención de emergencia sin condicionamientos que vulneren los derechos de los usuarios (restricciones por pagos de atenciones, solicitud de compra de insumos,  etc.).</t>
  </si>
  <si>
    <t>CodMac</t>
  </si>
  <si>
    <t>Total</t>
  </si>
  <si>
    <t>E</t>
  </si>
  <si>
    <t>P</t>
  </si>
  <si>
    <t>R</t>
  </si>
  <si>
    <t>Establecimiento :</t>
  </si>
  <si>
    <t>00001426-PUESTO DE SALUD LARI</t>
  </si>
  <si>
    <t>Tipo de Establecimiento :</t>
  </si>
  <si>
    <t>I-2</t>
  </si>
  <si>
    <t>Fase:</t>
  </si>
  <si>
    <t>AutoEvaluación</t>
  </si>
  <si>
    <t>Año:</t>
  </si>
  <si>
    <t>TIPO DE CRITERIO</t>
  </si>
  <si>
    <t>MACROPROCESO</t>
  </si>
  <si>
    <t>CATEGORIAS</t>
  </si>
  <si>
    <t>Periodo :</t>
  </si>
  <si>
    <t>REPORTE DETALLE X MACROPROCESO</t>
  </si>
  <si>
    <t>Nro total criterios</t>
  </si>
  <si>
    <t>PMT=Punt.max.xTipo</t>
  </si>
  <si>
    <t>Factores</t>
  </si>
  <si>
    <t>Puntaje Max.Con Conefic.</t>
  </si>
  <si>
    <t>PTC=Proporc.del tipo de criterio</t>
  </si>
  <si>
    <t>Puntaje Obtenido por Tipo de Criterio</t>
  </si>
  <si>
    <t>Puntaj.Max.por proporcion</t>
  </si>
  <si>
    <t>Puntaje obtenido por Macroproceso</t>
  </si>
  <si>
    <t>Puntaje obtenido por Macroproceso aplicando Puntaje por Tipo de Criterio</t>
  </si>
  <si>
    <t>Puntaje Máximo por Macro proceso</t>
  </si>
  <si>
    <t>Puntaje Obtenido x Macro proceso</t>
  </si>
  <si>
    <t>Cumplimiento x Macro proceso</t>
  </si>
  <si>
    <t>Puntaje Max. x categoria</t>
  </si>
  <si>
    <t>Puntaje Obtenido por categoria</t>
  </si>
  <si>
    <t>Puntaje Obtenido x Categoría</t>
  </si>
  <si>
    <t>Cumplimiento x categoria</t>
  </si>
  <si>
    <t>RESULTADO FINAL</t>
  </si>
  <si>
    <t>CodCateg</t>
  </si>
  <si>
    <t>CODMACRO</t>
  </si>
  <si>
    <t>Macroprocesos</t>
  </si>
  <si>
    <t>Criterios eval</t>
  </si>
  <si>
    <t>T</t>
  </si>
  <si>
    <t>% Macro proceso</t>
  </si>
  <si>
    <t>%</t>
  </si>
  <si>
    <t>Puntaje Max. Por Categoria</t>
  </si>
  <si>
    <t>% Categoria</t>
  </si>
  <si>
    <t>Calificaciones :</t>
  </si>
  <si>
    <t>NO aprobado. Reiniciar desde Autoeval. (&lt; 50%)</t>
  </si>
  <si>
    <t>ATH</t>
  </si>
  <si>
    <t>Atención de hospitalización</t>
  </si>
  <si>
    <t>NO aprobado - Subsanar en 9 meses (50%-69%)</t>
  </si>
  <si>
    <t>NO aprobado - Subsanar en 6 meses (70%-84%)</t>
  </si>
  <si>
    <t>ATQ</t>
  </si>
  <si>
    <t>Atención quirúrgica</t>
  </si>
  <si>
    <t>Aprobado (85% o más)</t>
  </si>
  <si>
    <t>DIV</t>
  </si>
  <si>
    <t>Docencia e Investigación</t>
  </si>
  <si>
    <t>ADT</t>
  </si>
  <si>
    <t>Apoyo diagnóstico y terapéutico</t>
  </si>
  <si>
    <t>Referencia y contrarreferencia</t>
  </si>
  <si>
    <t>NO aprobado. Reiniciar desde la Autoevaluación (Menos 50%)</t>
  </si>
  <si>
    <t>Descontaminación, Limpieza, Desinfeccción y Esterilización</t>
  </si>
  <si>
    <t>NYD</t>
  </si>
  <si>
    <t>Nutrición y dietética</t>
  </si>
  <si>
    <t>Aprobado (85%)</t>
  </si>
  <si>
    <t>Puntaje Final (%)</t>
  </si>
  <si>
    <t>Nro criterios maximos</t>
  </si>
  <si>
    <t>Puntaje Maximo Por Tipo</t>
  </si>
  <si>
    <t>Puntaje Maximo aplicando los factores</t>
  </si>
  <si>
    <t>Proporción de Puntajes aplicando los factores</t>
  </si>
  <si>
    <t>Puntaje obtenido</t>
  </si>
  <si>
    <t>Puntaje Maximo según proporción</t>
  </si>
  <si>
    <t>Puntaje obtenido según proporción</t>
  </si>
  <si>
    <t>Puntaje Máximo por Macroproceso</t>
  </si>
  <si>
    <t>Puntaje Obtenido x Macroproceso aplicando % de Macroproceso</t>
  </si>
  <si>
    <t>Puntaje máximo por Categoria</t>
  </si>
  <si>
    <t>Puntaje Máximo por Categoría aplicando %Categoria</t>
  </si>
  <si>
    <t>Puntaje obtenido por Categoría</t>
  </si>
  <si>
    <t>Puntaje Obtenido</t>
  </si>
  <si>
    <t>Se obtiene del formato por Tipo de establecimiento. Según Estructura, Proceso y    Resultado</t>
  </si>
  <si>
    <t>Se obtiene sumando el puntaje maximo (2) de cada criterio</t>
  </si>
  <si>
    <t>Peso o factor de los criterios según pertenezc a Estructura, Proceso o Resultado</t>
  </si>
  <si>
    <r>
      <t xml:space="preserve">Se obtiene multiplicando el </t>
    </r>
    <r>
      <rPr>
        <sz val="10"/>
        <color indexed="13"/>
        <rFont val="Arial"/>
        <family val="2"/>
      </rPr>
      <t>Puntaje máximo (por Tipo)</t>
    </r>
    <r>
      <rPr>
        <sz val="10"/>
        <rFont val="Arial"/>
        <family val="2"/>
      </rPr>
      <t xml:space="preserve"> </t>
    </r>
    <r>
      <rPr>
        <sz val="10"/>
        <rFont val="Arial"/>
        <family val="2"/>
      </rPr>
      <t xml:space="preserve">por el </t>
    </r>
    <r>
      <rPr>
        <sz val="10"/>
        <color indexed="9"/>
        <rFont val="Arial"/>
        <family val="2"/>
      </rPr>
      <t>Factor (por Tipo)</t>
    </r>
  </si>
  <si>
    <r>
      <t xml:space="preserve">Es la proporción en puntaje entre el </t>
    </r>
    <r>
      <rPr>
        <sz val="10"/>
        <color indexed="14"/>
        <rFont val="Arial"/>
        <family val="2"/>
      </rPr>
      <t>Puntaje Maximo aplicando los factores</t>
    </r>
    <r>
      <rPr>
        <sz val="10"/>
        <rFont val="Arial"/>
        <family val="2"/>
      </rPr>
      <t xml:space="preserve"> divido entre la </t>
    </r>
    <r>
      <rPr>
        <sz val="10"/>
        <color indexed="14"/>
        <rFont val="Arial"/>
        <family val="2"/>
      </rPr>
      <t>Suma del Puntaje Maximo aplicando los factores</t>
    </r>
  </si>
  <si>
    <t>Es la suma de los puntajes obtenidos en la aplicación de los formatos (digitado por el usuario)</t>
  </si>
  <si>
    <r>
      <t xml:space="preserve">Es la proporcion en puntaje original. Se obtiene Diviendo la </t>
    </r>
    <r>
      <rPr>
        <sz val="10"/>
        <color indexed="52"/>
        <rFont val="Arial"/>
        <family val="2"/>
      </rPr>
      <t>Proporción de Puntajes aplicando factores por Tipo</t>
    </r>
    <r>
      <rPr>
        <sz val="10"/>
        <rFont val="Arial"/>
        <family val="2"/>
      </rPr>
      <t xml:space="preserve"> divido entre la </t>
    </r>
    <r>
      <rPr>
        <sz val="10"/>
        <color indexed="52"/>
        <rFont val="Arial"/>
        <family val="2"/>
      </rPr>
      <t>Suma de Puntajes aplicando factores</t>
    </r>
  </si>
  <si>
    <r>
      <t xml:space="preserve">Es el </t>
    </r>
    <r>
      <rPr>
        <sz val="10"/>
        <color indexed="9"/>
        <rFont val="Arial"/>
        <family val="2"/>
      </rPr>
      <t>puntaje obtenido</t>
    </r>
    <r>
      <rPr>
        <sz val="10"/>
        <rFont val="Arial"/>
        <family val="2"/>
      </rPr>
      <t xml:space="preserve"> multiplicado por el </t>
    </r>
    <r>
      <rPr>
        <sz val="10"/>
        <color indexed="46"/>
        <rFont val="Arial"/>
        <family val="2"/>
      </rPr>
      <t>Puntaje máximo según proporción</t>
    </r>
    <r>
      <rPr>
        <sz val="10"/>
        <rFont val="Arial"/>
        <family val="2"/>
      </rPr>
      <t xml:space="preserve"> y dividido entre el </t>
    </r>
    <r>
      <rPr>
        <sz val="10"/>
        <color indexed="13"/>
        <rFont val="Arial"/>
        <family val="2"/>
      </rPr>
      <t>Puntaje Máximo por Tipo</t>
    </r>
  </si>
  <si>
    <t>Peso de cada macroproceso</t>
  </si>
  <si>
    <r>
      <t xml:space="preserve">Se obtiene multiplicando el </t>
    </r>
    <r>
      <rPr>
        <sz val="10"/>
        <color indexed="9"/>
        <rFont val="Arial"/>
        <family val="2"/>
      </rPr>
      <t>% Macro Proceso</t>
    </r>
    <r>
      <rPr>
        <sz val="10"/>
        <rFont val="Arial"/>
        <family val="2"/>
      </rPr>
      <t xml:space="preserve"> por </t>
    </r>
    <r>
      <rPr>
        <sz val="10"/>
        <color indexed="46"/>
        <rFont val="Arial"/>
        <family val="2"/>
      </rPr>
      <t>Suma Total Puntaje Máximo según proporción</t>
    </r>
    <r>
      <rPr>
        <sz val="10"/>
        <rFont val="Arial"/>
        <family val="2"/>
      </rPr>
      <t xml:space="preserve"> entre 100</t>
    </r>
  </si>
  <si>
    <r>
      <t xml:space="preserve">Se multiplica el </t>
    </r>
    <r>
      <rPr>
        <sz val="10"/>
        <color indexed="40"/>
        <rFont val="Arial"/>
        <family val="2"/>
      </rPr>
      <t>Puntaje obtenido según proporción</t>
    </r>
    <r>
      <rPr>
        <sz val="10"/>
        <rFont val="Arial"/>
        <family val="2"/>
      </rPr>
      <t xml:space="preserve"> por el </t>
    </r>
    <r>
      <rPr>
        <sz val="10"/>
        <color indexed="52"/>
        <rFont val="Arial"/>
        <family val="2"/>
      </rPr>
      <t>Puntaje Máximo por Macroproceso aplicando % Macroproceso</t>
    </r>
    <r>
      <rPr>
        <sz val="10"/>
        <rFont val="Arial"/>
        <family val="2"/>
      </rPr>
      <t xml:space="preserve"> entre el </t>
    </r>
    <r>
      <rPr>
        <sz val="10"/>
        <color indexed="46"/>
        <rFont val="Arial"/>
        <family val="2"/>
      </rPr>
      <t>Puntaje Máximo según proporción</t>
    </r>
  </si>
  <si>
    <r>
      <t>Se suma</t>
    </r>
    <r>
      <rPr>
        <sz val="10"/>
        <color indexed="51"/>
        <rFont val="Arial"/>
        <family val="2"/>
      </rPr>
      <t xml:space="preserve"> </t>
    </r>
    <r>
      <rPr>
        <sz val="10"/>
        <color indexed="52"/>
        <rFont val="Arial"/>
        <family val="2"/>
      </rPr>
      <t>el Puntaje maximo por Macroproceso aplicando % Macroproceso</t>
    </r>
    <r>
      <rPr>
        <sz val="10"/>
        <rFont val="Arial"/>
        <family val="2"/>
      </rPr>
      <t xml:space="preserve"> según Categoria</t>
    </r>
  </si>
  <si>
    <t>Peso de cada Categoria (GERENCIA, PRESTACION, APOYO)</t>
  </si>
  <si>
    <r>
      <t xml:space="preserve">Se multiplica </t>
    </r>
    <r>
      <rPr>
        <sz val="10"/>
        <color indexed="9"/>
        <rFont val="Arial"/>
        <family val="2"/>
      </rPr>
      <t>%Categoria</t>
    </r>
    <r>
      <rPr>
        <sz val="10"/>
        <rFont val="Arial"/>
        <family val="2"/>
      </rPr>
      <t xml:space="preserve"> por </t>
    </r>
    <r>
      <rPr>
        <sz val="10"/>
        <color indexed="50"/>
        <rFont val="Arial"/>
        <family val="2"/>
      </rPr>
      <t xml:space="preserve">Suma Total de Puntaje Máximo por Categoría </t>
    </r>
    <r>
      <rPr>
        <sz val="10"/>
        <rFont val="Arial"/>
        <family val="2"/>
      </rPr>
      <t>entre 100</t>
    </r>
  </si>
  <si>
    <r>
      <t xml:space="preserve">Se suma el </t>
    </r>
    <r>
      <rPr>
        <sz val="10"/>
        <color indexed="44"/>
        <rFont val="Arial"/>
        <family val="2"/>
      </rPr>
      <t>Puntaje obtenido x Macroproceso aplicando % de Macroproces</t>
    </r>
    <r>
      <rPr>
        <b/>
        <sz val="10"/>
        <color indexed="44"/>
        <rFont val="Arial"/>
        <family val="2"/>
      </rPr>
      <t>o</t>
    </r>
    <r>
      <rPr>
        <sz val="10"/>
        <rFont val="Arial"/>
        <family val="2"/>
      </rPr>
      <t xml:space="preserve"> según categoria</t>
    </r>
  </si>
  <si>
    <r>
      <t xml:space="preserve">Se multiplica </t>
    </r>
    <r>
      <rPr>
        <sz val="10"/>
        <color indexed="12"/>
        <rFont val="Arial"/>
        <family val="2"/>
      </rPr>
      <t>Puntaje obtenido x categoria</t>
    </r>
    <r>
      <rPr>
        <sz val="10"/>
        <rFont val="Arial"/>
        <family val="2"/>
      </rPr>
      <t xml:space="preserve">  Por </t>
    </r>
    <r>
      <rPr>
        <sz val="10"/>
        <color indexed="41"/>
        <rFont val="Arial"/>
        <family val="2"/>
      </rPr>
      <t>Puntaje Max x Categoria aplicando %Categoria</t>
    </r>
    <r>
      <rPr>
        <sz val="10"/>
        <rFont val="Arial"/>
        <family val="2"/>
      </rPr>
      <t xml:space="preserve"> entre </t>
    </r>
    <r>
      <rPr>
        <sz val="10"/>
        <color indexed="50"/>
        <rFont val="Arial"/>
        <family val="2"/>
      </rPr>
      <t>Puntaje Max. Por Categoria</t>
    </r>
  </si>
  <si>
    <t>Tipo Establec :</t>
  </si>
  <si>
    <t>N° total Criterios</t>
  </si>
  <si>
    <t>Puntaje Max.Con Coefic.</t>
  </si>
  <si>
    <t>Puntaje evaluacion</t>
  </si>
  <si>
    <t>Puntaje Maximo por Estandar</t>
  </si>
  <si>
    <t>Puntaje obtenido por Estandar</t>
  </si>
  <si>
    <t>Cod Macro</t>
  </si>
  <si>
    <t>Cod Estandar</t>
  </si>
  <si>
    <t>Crit. Eval</t>
  </si>
  <si>
    <t>Manejo del riesgo de la atención</t>
  </si>
  <si>
    <t>MRA-2</t>
  </si>
  <si>
    <t>El establecimiento de salud vela por el cumplimiento de las normas de seguridad relacionadas con la atención en sus distintas fases.</t>
  </si>
  <si>
    <t>MRA-3</t>
  </si>
  <si>
    <t>El establecimiento cuenta con normas escritas sobre precauciones para el control de infecciones</t>
  </si>
  <si>
    <t>MRA-4</t>
  </si>
  <si>
    <t>El establecimiento de salud cuenta con procesos para el control de infecciones o enfermedades de transmisión: recolección, análisis y reporte.</t>
  </si>
  <si>
    <t>MRA-5</t>
  </si>
  <si>
    <t>El equipo de enfermería brinda servicios seguros, competentes y continuos.</t>
  </si>
  <si>
    <t>Gestión de Seguridad ante desastres</t>
  </si>
  <si>
    <t>GSD-3</t>
  </si>
  <si>
    <t>Se disponen de estrategias y medios para responder ante situaciones de emergencias y desastres.</t>
  </si>
  <si>
    <t>ATA-2</t>
  </si>
  <si>
    <t>La evaluación de los pacientes afectados por las principales causas de morbilidad se realiza de acuerdo a guías de práctica clínica</t>
  </si>
  <si>
    <t>ATH-1</t>
  </si>
  <si>
    <t>El establecimiento que cuenta con internamiento, planifica y diseña sus servicios para satisfacer las necesidades de la población a la que atiende.</t>
  </si>
  <si>
    <t>ATH-2</t>
  </si>
  <si>
    <t>El establecimiento de salud provee las condiciones apropiadas para  brindar servicios de internamiento a los pacientes, asegurando su oportunidad y calidad</t>
  </si>
  <si>
    <t>ATH-3</t>
  </si>
  <si>
    <t>El establecimiento garantiza las condiciones necesarias para que el equipo interdisciplinario de salud brinde una atencion segura al usuario</t>
  </si>
  <si>
    <t>ATH-4</t>
  </si>
  <si>
    <t>Los equipos médicos que brindan servicios de internamiento, desarrollan sus actividades de atención según procedimientos consensuados, documentados y aprobados</t>
  </si>
  <si>
    <t>ATH-5</t>
  </si>
  <si>
    <t>El paciente y su familia reciben la educación e información pertinentes durante la ejecución del tratamiento</t>
  </si>
  <si>
    <t>ATH-6</t>
  </si>
  <si>
    <t>El establecimiento de salud garantiza la continuidad de los procedimientos para interconsultas asi como acciones de apoyo diagnóstico y tratamiento (intrainstitucionales y interinstitucionales,)</t>
  </si>
  <si>
    <t>ATH-7</t>
  </si>
  <si>
    <t>El establecimiento de salud evalúa la eficiencia y efectividad de las atenciones de internamiento</t>
  </si>
  <si>
    <t xml:space="preserve">EMG-1 </t>
  </si>
  <si>
    <t>EMG-2</t>
  </si>
  <si>
    <t>El servicio de emergencia dispone de los recursos necesarios para brindar atención en forma inmediata.</t>
  </si>
  <si>
    <t>EMG-3</t>
  </si>
  <si>
    <t>El personal de emergencia realiza los procesos de atención que garantizan la continuidad del cuidado del paciente.</t>
  </si>
  <si>
    <t>ATQ-1</t>
  </si>
  <si>
    <t>El centro quirúrgico está organizado para realizar cirugías según funciones básicas</t>
  </si>
  <si>
    <t>ATQ-2</t>
  </si>
  <si>
    <t>El personal de enfermería realiza procedimientos de preparación quirúrgica orientados a la seguridad del usuario</t>
  </si>
  <si>
    <t>ATQ-3</t>
  </si>
  <si>
    <t>El acto quirúrgico se brinda según los procedimientos establecidos</t>
  </si>
  <si>
    <t>ATQ-4</t>
  </si>
  <si>
    <t>El establecimiento de salud realiza acciones de control de las prestaciones brindadas en el centro quirúrgico e implementa acciones para su mejora</t>
  </si>
  <si>
    <t>DIV-1</t>
  </si>
  <si>
    <t>El  establecimiento está organizado para desarrollar actividades de docencia e investigación</t>
  </si>
  <si>
    <t>DIV-2</t>
  </si>
  <si>
    <t>Se desarrollan actividades académicas y de investigación de acuerdo con lo establecido en el plan de trabajo</t>
  </si>
  <si>
    <t>Atención de Apoyo diagnóstico y terapéutico</t>
  </si>
  <si>
    <t>ADT-1</t>
  </si>
  <si>
    <t>Los servicios de apoyo diagnóstico y tratamiento garantizan la idoneidad de sus procedimientos.</t>
  </si>
  <si>
    <t>ADT-2</t>
  </si>
  <si>
    <t>El proceso de planeación del cuidado y tratamiento incluye la investigación diagnóstica cuando la patología lo hace necesario.</t>
  </si>
  <si>
    <t>ADT-3</t>
  </si>
  <si>
    <t>Se controla la calidad de las actividades de apoyo diagnóstico según normatividad nacional, subsectorial o institucional.</t>
  </si>
  <si>
    <t>ADA-2</t>
  </si>
  <si>
    <t>El establecimiento de salud brinda servicios de admisión integral con enfoque al usuario.</t>
  </si>
  <si>
    <t>ADA-3</t>
  </si>
  <si>
    <t>El establecimiento de salud realiza el proceso de alta según los atributos de oportunidad, continuidad, integralidad.</t>
  </si>
  <si>
    <t>ADA-4</t>
  </si>
  <si>
    <t>El establecimiento de salud garantiza que el paciente reciba atención continuada después del alta.</t>
  </si>
  <si>
    <t>RCR-2</t>
  </si>
  <si>
    <t>El establecimiento de salud está organizado para asegurar un traslado oportuno y seguro de los usuarios.</t>
  </si>
  <si>
    <t>GIN-2</t>
  </si>
  <si>
    <t>El establecimiento de salud realiza sistemáticamente el análisis de la veracidad, confiabilidad y la oportunidad de la información.</t>
  </si>
  <si>
    <t>Descontaminación, Limpieza, Desinfección y Esterilización</t>
  </si>
  <si>
    <t>DLDE-3</t>
  </si>
  <si>
    <t>Se realizan los procesos de limpieza y tratamiento de enseres de cama y ropa de pacientes y personal de acuerdo con procedimientos establecidos.</t>
  </si>
  <si>
    <t>MRS-1</t>
  </si>
  <si>
    <t>El establecimiento de salud está organizado y cuenta con mecanismos para realizar de forma confiable la evaluación socioeconómica de los usuarios.</t>
  </si>
  <si>
    <t>NYD-1</t>
  </si>
  <si>
    <t>El establecimiento de salud está organizado para brindar servicios de nutrición y dietética, según normatividad vigente.</t>
  </si>
  <si>
    <t>NYD-2</t>
  </si>
  <si>
    <t>Los requerimientos de los servicios nutricionales concuerdan con las necesidades de los pacientes y la prescripción médica.</t>
  </si>
  <si>
    <t>EIF-2</t>
  </si>
  <si>
    <t>El establecimiento de salud cuenta con informacion y toma decisiones para disponer de equipos e infrestructrura en buen estado y operatividad.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</si>
</sst>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8" x14ac:knownFonts="1"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1"/>
      <color indexed="10"/>
      <name val="Arial"/>
      <family val="2"/>
    </font>
    <font>
      <b/>
      <sz val="11"/>
      <name val="Arial"/>
      <family val="2"/>
    </font>
    <font>
      <sz val="9"/>
      <color indexed="10"/>
      <name val="Arial"/>
      <family val="2"/>
    </font>
    <font>
      <sz val="11"/>
      <color rgb="FFFF0000"/>
      <name val="Arial"/>
      <family val="2"/>
    </font>
    <font>
      <b/>
      <sz val="12"/>
      <color indexed="10"/>
      <name val="Arial"/>
      <family val="2"/>
    </font>
    <font>
      <b/>
      <sz val="14"/>
      <name val="Arial"/>
      <family val="2"/>
    </font>
    <font>
      <sz val="10"/>
      <color indexed="14"/>
      <name val="Arial"/>
      <family val="2"/>
    </font>
    <font>
      <sz val="10"/>
      <color indexed="9"/>
      <name val="Arial"/>
      <family val="2"/>
    </font>
    <font>
      <sz val="10"/>
      <color indexed="46"/>
      <name val="Arial"/>
      <family val="2"/>
    </font>
    <font>
      <sz val="10"/>
      <color indexed="13"/>
      <name val="Arial"/>
      <family val="2"/>
    </font>
    <font>
      <sz val="10"/>
      <color indexed="44"/>
      <name val="Arial"/>
      <family val="2"/>
    </font>
    <font>
      <b/>
      <sz val="10"/>
      <color indexed="44"/>
      <name val="Arial"/>
      <family val="2"/>
    </font>
    <font>
      <sz val="10"/>
      <color indexed="40"/>
      <name val="Arial"/>
      <family val="2"/>
    </font>
    <font>
      <sz val="10"/>
      <color indexed="52"/>
      <name val="Arial"/>
      <family val="2"/>
    </font>
    <font>
      <sz val="10"/>
      <color indexed="51"/>
      <name val="Arial"/>
      <family val="2"/>
    </font>
    <font>
      <sz val="10"/>
      <color indexed="12"/>
      <name val="Arial"/>
      <family val="2"/>
    </font>
    <font>
      <sz val="10"/>
      <color indexed="41"/>
      <name val="Arial"/>
      <family val="2"/>
    </font>
    <font>
      <sz val="10"/>
      <color indexed="5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3"/>
        <bgColor indexed="31"/>
      </patternFill>
    </fill>
    <fill>
      <patternFill patternType="solid">
        <fgColor indexed="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0"/>
        <bgColor indexed="64"/>
      </patternFill>
    </fill>
  </fills>
  <borders count="5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ck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5">
    <xf numFmtId="0" fontId="0" fillId="0" borderId="0" xfId="0"/>
    <xf numFmtId="0" fontId="4" fillId="2" borderId="2" xfId="0" applyFont="1" applyFill="1" applyBorder="1" applyAlignment="1">
      <alignment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right" vertic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vertical="top"/>
    </xf>
    <xf numFmtId="0" fontId="0" fillId="0" borderId="5" xfId="0" applyBorder="1" applyAlignment="1">
      <alignment vertical="top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/>
    <xf numFmtId="0" fontId="4" fillId="2" borderId="14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horizontal="left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6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2" fontId="0" fillId="4" borderId="1" xfId="0" applyNumberFormat="1" applyFill="1" applyBorder="1" applyAlignment="1">
      <alignment horizontal="center" vertical="center"/>
    </xf>
    <xf numFmtId="2" fontId="0" fillId="5" borderId="16" xfId="0" applyNumberForma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right" vertical="center"/>
    </xf>
    <xf numFmtId="2" fontId="0" fillId="5" borderId="1" xfId="0" applyNumberForma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64" fontId="0" fillId="6" borderId="1" xfId="0" applyNumberForma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2" xfId="0" applyBorder="1" applyAlignment="1">
      <alignment horizontal="center" vertical="center" wrapText="1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2" fontId="4" fillId="0" borderId="1" xfId="0" applyNumberFormat="1" applyFont="1" applyBorder="1" applyAlignment="1">
      <alignment horizontal="right"/>
    </xf>
    <xf numFmtId="1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/>
    <xf numFmtId="0" fontId="0" fillId="2" borderId="1" xfId="0" applyFill="1" applyBorder="1"/>
    <xf numFmtId="0" fontId="4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0" fillId="0" borderId="22" xfId="0" applyBorder="1" applyAlignment="1">
      <alignment vertical="center" wrapText="1"/>
    </xf>
    <xf numFmtId="0" fontId="0" fillId="0" borderId="14" xfId="0" applyBorder="1" applyAlignment="1">
      <alignment horizontal="right" vertical="center"/>
    </xf>
    <xf numFmtId="0" fontId="0" fillId="0" borderId="0" xfId="0" applyAlignment="1">
      <alignment horizontal="left"/>
    </xf>
    <xf numFmtId="0" fontId="0" fillId="0" borderId="23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3" borderId="13" xfId="0" applyFill="1" applyBorder="1"/>
    <xf numFmtId="0" fontId="4" fillId="0" borderId="26" xfId="0" applyFont="1" applyBorder="1" applyAlignment="1">
      <alignment horizontal="left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27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4" fillId="4" borderId="26" xfId="0" applyFont="1" applyFill="1" applyBorder="1" applyAlignment="1">
      <alignment horizontal="left" vertical="center"/>
    </xf>
    <xf numFmtId="0" fontId="4" fillId="4" borderId="29" xfId="0" applyFont="1" applyFill="1" applyBorder="1" applyAlignment="1">
      <alignment horizontal="left" vertical="center"/>
    </xf>
    <xf numFmtId="0" fontId="4" fillId="5" borderId="26" xfId="0" applyFont="1" applyFill="1" applyBorder="1" applyAlignment="1">
      <alignment horizontal="left" vertical="center"/>
    </xf>
    <xf numFmtId="0" fontId="4" fillId="5" borderId="26" xfId="0" applyFont="1" applyFill="1" applyBorder="1" applyAlignment="1">
      <alignment horizontal="right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30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2" fontId="8" fillId="4" borderId="1" xfId="0" applyNumberFormat="1" applyFont="1" applyFill="1" applyBorder="1" applyAlignment="1">
      <alignment horizontal="center" vertical="center"/>
    </xf>
    <xf numFmtId="2" fontId="8" fillId="4" borderId="30" xfId="0" applyNumberFormat="1" applyFont="1" applyFill="1" applyBorder="1" applyAlignment="1">
      <alignment horizontal="center" vertical="center"/>
    </xf>
    <xf numFmtId="2" fontId="8" fillId="5" borderId="16" xfId="0" applyNumberFormat="1" applyFont="1" applyFill="1" applyBorder="1" applyAlignment="1">
      <alignment horizontal="center" vertical="center"/>
    </xf>
    <xf numFmtId="2" fontId="8" fillId="5" borderId="1" xfId="0" applyNumberFormat="1" applyFont="1" applyFill="1" applyBorder="1" applyAlignment="1">
      <alignment horizontal="center" vertical="center"/>
    </xf>
    <xf numFmtId="2" fontId="8" fillId="4" borderId="28" xfId="0" applyNumberFormat="1" applyFont="1" applyFill="1" applyBorder="1" applyAlignment="1">
      <alignment horizontal="center" vertical="center"/>
    </xf>
    <xf numFmtId="2" fontId="8" fillId="4" borderId="31" xfId="0" applyNumberFormat="1" applyFont="1" applyFill="1" applyBorder="1" applyAlignment="1">
      <alignment horizontal="center" vertical="center"/>
    </xf>
    <xf numFmtId="2" fontId="8" fillId="5" borderId="32" xfId="0" applyNumberFormat="1" applyFont="1" applyFill="1" applyBorder="1" applyAlignment="1">
      <alignment horizontal="center" vertical="center"/>
    </xf>
    <xf numFmtId="2" fontId="8" fillId="5" borderId="28" xfId="0" applyNumberFormat="1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2" fontId="10" fillId="5" borderId="1" xfId="0" applyNumberFormat="1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2" fontId="0" fillId="9" borderId="1" xfId="0" applyNumberFormat="1" applyFill="1" applyBorder="1" applyAlignment="1">
      <alignment horizontal="center" vertical="center"/>
    </xf>
    <xf numFmtId="2" fontId="10" fillId="5" borderId="28" xfId="0" applyNumberFormat="1" applyFont="1" applyFill="1" applyBorder="1" applyAlignment="1">
      <alignment horizontal="center" vertical="center"/>
    </xf>
    <xf numFmtId="1" fontId="8" fillId="0" borderId="28" xfId="0" applyNumberFormat="1" applyFont="1" applyBorder="1" applyAlignment="1">
      <alignment horizontal="center" vertical="center"/>
    </xf>
    <xf numFmtId="2" fontId="0" fillId="9" borderId="28" xfId="0" applyNumberForma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11" borderId="35" xfId="0" applyFont="1" applyFill="1" applyBorder="1" applyAlignment="1">
      <alignment horizontal="center" vertical="center" wrapText="1"/>
    </xf>
    <xf numFmtId="0" fontId="0" fillId="0" borderId="15" xfId="0" applyBorder="1" applyAlignment="1">
      <alignment wrapText="1"/>
    </xf>
    <xf numFmtId="0" fontId="9" fillId="12" borderId="22" xfId="0" applyFont="1" applyFill="1" applyBorder="1" applyAlignment="1">
      <alignment horizontal="center" vertical="center" wrapText="1"/>
    </xf>
    <xf numFmtId="0" fontId="9" fillId="13" borderId="33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/>
    </xf>
    <xf numFmtId="0" fontId="11" fillId="11" borderId="30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8" fillId="12" borderId="24" xfId="0" applyFont="1" applyFill="1" applyBorder="1" applyAlignment="1">
      <alignment horizontal="center" vertical="center" wrapText="1"/>
    </xf>
    <xf numFmtId="0" fontId="8" fillId="13" borderId="14" xfId="0" applyFont="1" applyFill="1" applyBorder="1" applyAlignment="1">
      <alignment horizontal="center" vertical="center" wrapText="1"/>
    </xf>
    <xf numFmtId="165" fontId="0" fillId="9" borderId="1" xfId="0" applyNumberFormat="1" applyFill="1" applyBorder="1" applyAlignment="1">
      <alignment horizontal="center" vertical="center"/>
    </xf>
    <xf numFmtId="2" fontId="0" fillId="11" borderId="1" xfId="0" applyNumberFormat="1" applyFill="1" applyBorder="1" applyAlignment="1">
      <alignment horizontal="center" vertical="center"/>
    </xf>
    <xf numFmtId="2" fontId="8" fillId="11" borderId="30" xfId="0" applyNumberFormat="1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2" fontId="8" fillId="12" borderId="23" xfId="0" applyNumberFormat="1" applyFont="1" applyFill="1" applyBorder="1" applyAlignment="1">
      <alignment horizontal="center" vertical="center"/>
    </xf>
    <xf numFmtId="2" fontId="8" fillId="13" borderId="14" xfId="0" applyNumberFormat="1" applyFont="1" applyFill="1" applyBorder="1" applyAlignment="1">
      <alignment horizontal="center" vertical="center"/>
    </xf>
    <xf numFmtId="165" fontId="0" fillId="9" borderId="28" xfId="0" applyNumberFormat="1" applyFill="1" applyBorder="1" applyAlignment="1">
      <alignment horizontal="center" vertical="center"/>
    </xf>
    <xf numFmtId="2" fontId="0" fillId="11" borderId="28" xfId="0" applyNumberFormat="1" applyFill="1" applyBorder="1" applyAlignment="1">
      <alignment horizontal="center" vertical="center"/>
    </xf>
    <xf numFmtId="2" fontId="8" fillId="11" borderId="31" xfId="0" applyNumberFormat="1" applyFont="1" applyFill="1" applyBorder="1" applyAlignment="1">
      <alignment horizontal="center" vertical="center"/>
    </xf>
    <xf numFmtId="2" fontId="8" fillId="12" borderId="27" xfId="0" applyNumberFormat="1" applyFont="1" applyFill="1" applyBorder="1" applyAlignment="1">
      <alignment horizontal="center" vertical="center"/>
    </xf>
    <xf numFmtId="2" fontId="8" fillId="13" borderId="36" xfId="0" applyNumberFormat="1" applyFont="1" applyFill="1" applyBorder="1" applyAlignment="1">
      <alignment horizontal="center" vertical="center"/>
    </xf>
    <xf numFmtId="0" fontId="0" fillId="13" borderId="1" xfId="0" applyFill="1" applyBorder="1" applyAlignment="1">
      <alignment vertical="top" wrapText="1"/>
    </xf>
    <xf numFmtId="0" fontId="0" fillId="14" borderId="1" xfId="0" applyFill="1" applyBorder="1" applyAlignment="1">
      <alignment vertical="top" wrapText="1"/>
    </xf>
    <xf numFmtId="0" fontId="0" fillId="15" borderId="37" xfId="0" applyFill="1" applyBorder="1"/>
    <xf numFmtId="0" fontId="0" fillId="0" borderId="38" xfId="0" applyBorder="1"/>
    <xf numFmtId="0" fontId="9" fillId="13" borderId="35" xfId="0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9" fillId="6" borderId="22" xfId="0" applyFont="1" applyFill="1" applyBorder="1" applyAlignment="1">
      <alignment horizontal="center" vertical="center" wrapText="1"/>
    </xf>
    <xf numFmtId="0" fontId="9" fillId="16" borderId="39" xfId="0" applyFont="1" applyFill="1" applyBorder="1" applyAlignment="1">
      <alignment horizontal="center" vertical="center" wrapText="1"/>
    </xf>
    <xf numFmtId="0" fontId="12" fillId="10" borderId="33" xfId="0" applyFont="1" applyFill="1" applyBorder="1" applyAlignment="1">
      <alignment horizontal="center" vertical="center" wrapText="1"/>
    </xf>
    <xf numFmtId="0" fontId="12" fillId="10" borderId="35" xfId="0" applyFont="1" applyFill="1" applyBorder="1" applyAlignment="1">
      <alignment horizontal="center" vertical="center" wrapText="1"/>
    </xf>
    <xf numFmtId="0" fontId="8" fillId="13" borderId="30" xfId="0" applyFont="1" applyFill="1" applyBorder="1" applyAlignment="1">
      <alignment horizontal="center" vertical="center" wrapText="1"/>
    </xf>
    <xf numFmtId="0" fontId="8" fillId="17" borderId="40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6" borderId="23" xfId="0" applyFont="1" applyFill="1" applyBorder="1" applyAlignment="1">
      <alignment horizontal="center" vertical="center" wrapText="1"/>
    </xf>
    <xf numFmtId="0" fontId="8" fillId="16" borderId="1" xfId="0" applyFont="1" applyFill="1" applyBorder="1" applyAlignment="1">
      <alignment horizontal="center" vertical="center" wrapText="1"/>
    </xf>
    <xf numFmtId="0" fontId="10" fillId="10" borderId="14" xfId="0" applyFont="1" applyFill="1" applyBorder="1" applyAlignment="1">
      <alignment horizontal="center" vertical="center" wrapText="1"/>
    </xf>
    <xf numFmtId="0" fontId="10" fillId="10" borderId="30" xfId="0" applyFont="1" applyFill="1" applyBorder="1" applyAlignment="1">
      <alignment horizontal="center" vertical="center" wrapText="1"/>
    </xf>
    <xf numFmtId="2" fontId="8" fillId="13" borderId="30" xfId="0" applyNumberFormat="1" applyFont="1" applyFill="1" applyBorder="1" applyAlignment="1">
      <alignment horizontal="center" vertical="center"/>
    </xf>
    <xf numFmtId="0" fontId="8" fillId="17" borderId="16" xfId="0" applyFont="1" applyFill="1" applyBorder="1" applyAlignment="1">
      <alignment horizontal="center" vertical="center"/>
    </xf>
    <xf numFmtId="2" fontId="8" fillId="0" borderId="37" xfId="0" applyNumberFormat="1" applyFont="1" applyBorder="1" applyAlignment="1">
      <alignment horizontal="center" vertical="center"/>
    </xf>
    <xf numFmtId="2" fontId="8" fillId="2" borderId="31" xfId="0" applyNumberFormat="1" applyFont="1" applyFill="1" applyBorder="1" applyAlignment="1">
      <alignment horizontal="center" vertical="center"/>
    </xf>
    <xf numFmtId="2" fontId="8" fillId="6" borderId="46" xfId="0" applyNumberFormat="1" applyFont="1" applyFill="1" applyBorder="1" applyAlignment="1">
      <alignment horizontal="center" vertical="center"/>
    </xf>
    <xf numFmtId="2" fontId="8" fillId="16" borderId="47" xfId="0" applyNumberFormat="1" applyFont="1" applyFill="1" applyBorder="1" applyAlignment="1">
      <alignment horizontal="center" vertical="center"/>
    </xf>
    <xf numFmtId="2" fontId="10" fillId="10" borderId="36" xfId="0" applyNumberFormat="1" applyFont="1" applyFill="1" applyBorder="1" applyAlignment="1">
      <alignment horizontal="center" vertical="center"/>
    </xf>
    <xf numFmtId="2" fontId="10" fillId="2" borderId="30" xfId="0" applyNumberFormat="1" applyFont="1" applyFill="1" applyBorder="1" applyAlignment="1">
      <alignment horizontal="center" vertical="center"/>
    </xf>
    <xf numFmtId="0" fontId="0" fillId="0" borderId="8" xfId="0" applyBorder="1"/>
    <xf numFmtId="0" fontId="0" fillId="0" borderId="48" xfId="0" applyBorder="1"/>
    <xf numFmtId="0" fontId="5" fillId="0" borderId="2" xfId="0" applyFont="1" applyBorder="1" applyAlignment="1">
      <alignment horizontal="center" vertical="center" wrapText="1"/>
    </xf>
    <xf numFmtId="0" fontId="0" fillId="0" borderId="49" xfId="0" applyBorder="1" applyAlignment="1">
      <alignment horizontal="center" vertical="center"/>
    </xf>
    <xf numFmtId="0" fontId="4" fillId="19" borderId="2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0" fillId="10" borderId="0" xfId="0" applyFill="1" applyAlignment="1">
      <alignment vertical="top" wrapText="1"/>
    </xf>
    <xf numFmtId="0" fontId="0" fillId="14" borderId="0" xfId="0" applyFill="1" applyAlignment="1">
      <alignment vertical="top" wrapText="1"/>
    </xf>
    <xf numFmtId="0" fontId="14" fillId="13" borderId="51" xfId="0" applyFont="1" applyFill="1" applyBorder="1" applyAlignment="1">
      <alignment horizontal="center" vertical="center" wrapText="1"/>
    </xf>
    <xf numFmtId="0" fontId="15" fillId="13" borderId="52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justify" vertical="center"/>
    </xf>
    <xf numFmtId="0" fontId="0" fillId="0" borderId="1" xfId="0" applyBorder="1" applyAlignment="1">
      <alignment horizontal="justify" vertical="top"/>
    </xf>
    <xf numFmtId="0" fontId="6" fillId="0" borderId="9" xfId="0" quotePrefix="1" applyFont="1" applyBorder="1" applyAlignment="1">
      <alignment vertical="top" wrapText="1"/>
    </xf>
    <xf numFmtId="0" fontId="6" fillId="0" borderId="11" xfId="0" quotePrefix="1" applyFont="1" applyBorder="1" applyAlignment="1">
      <alignment vertical="top" wrapText="1"/>
    </xf>
    <xf numFmtId="2" fontId="10" fillId="10" borderId="30" xfId="0" applyNumberFormat="1" applyFont="1" applyFill="1" applyBorder="1" applyAlignment="1">
      <alignment horizontal="center" vertical="center"/>
    </xf>
    <xf numFmtId="2" fontId="10" fillId="10" borderId="19" xfId="0" applyNumberFormat="1" applyFont="1" applyFill="1" applyBorder="1" applyAlignment="1">
      <alignment horizontal="center" vertical="center"/>
    </xf>
    <xf numFmtId="2" fontId="10" fillId="10" borderId="44" xfId="0" applyNumberFormat="1" applyFont="1" applyFill="1" applyBorder="1" applyAlignment="1">
      <alignment horizontal="center" vertical="center"/>
    </xf>
    <xf numFmtId="2" fontId="10" fillId="10" borderId="45" xfId="0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0" fontId="0" fillId="4" borderId="1" xfId="0" applyFill="1" applyBorder="1" applyAlignment="1">
      <alignment vertical="top" wrapText="1"/>
    </xf>
    <xf numFmtId="0" fontId="0" fillId="9" borderId="1" xfId="0" applyFill="1" applyBorder="1" applyAlignment="1">
      <alignment vertical="top" wrapText="1"/>
    </xf>
    <xf numFmtId="0" fontId="0" fillId="11" borderId="1" xfId="0" applyFill="1" applyBorder="1" applyAlignment="1">
      <alignment vertical="top" wrapText="1"/>
    </xf>
    <xf numFmtId="2" fontId="10" fillId="10" borderId="14" xfId="0" applyNumberFormat="1" applyFont="1" applyFill="1" applyBorder="1" applyAlignment="1">
      <alignment horizontal="center" vertical="center"/>
    </xf>
    <xf numFmtId="2" fontId="13" fillId="18" borderId="19" xfId="0" applyNumberFormat="1" applyFont="1" applyFill="1" applyBorder="1" applyAlignment="1">
      <alignment horizontal="center" vertical="center"/>
    </xf>
    <xf numFmtId="2" fontId="13" fillId="18" borderId="44" xfId="0" applyNumberFormat="1" applyFont="1" applyFill="1" applyBorder="1" applyAlignment="1">
      <alignment horizontal="center" vertical="center"/>
    </xf>
    <xf numFmtId="2" fontId="13" fillId="18" borderId="45" xfId="0" applyNumberFormat="1" applyFont="1" applyFill="1" applyBorder="1" applyAlignment="1">
      <alignment horizontal="center" vertical="center"/>
    </xf>
    <xf numFmtId="0" fontId="0" fillId="10" borderId="45" xfId="0" applyFill="1" applyBorder="1" applyAlignment="1">
      <alignment vertical="top" wrapText="1"/>
    </xf>
    <xf numFmtId="0" fontId="0" fillId="10" borderId="1" xfId="0" applyFill="1" applyBorder="1" applyAlignment="1">
      <alignment vertical="top" wrapText="1"/>
    </xf>
    <xf numFmtId="0" fontId="0" fillId="14" borderId="1" xfId="0" applyFill="1" applyBorder="1" applyAlignment="1">
      <alignment vertical="top" wrapText="1"/>
    </xf>
    <xf numFmtId="2" fontId="8" fillId="16" borderId="19" xfId="0" applyNumberFormat="1" applyFont="1" applyFill="1" applyBorder="1" applyAlignment="1">
      <alignment horizontal="center" vertical="center"/>
    </xf>
    <xf numFmtId="2" fontId="8" fillId="16" borderId="44" xfId="0" applyNumberFormat="1" applyFont="1" applyFill="1" applyBorder="1" applyAlignment="1">
      <alignment horizontal="center" vertical="center"/>
    </xf>
    <xf numFmtId="2" fontId="8" fillId="16" borderId="45" xfId="0" applyNumberFormat="1" applyFont="1" applyFill="1" applyBorder="1" applyAlignment="1">
      <alignment horizontal="center" vertical="center"/>
    </xf>
    <xf numFmtId="0" fontId="0" fillId="16" borderId="45" xfId="0" applyFill="1" applyBorder="1" applyAlignment="1">
      <alignment vertical="top" wrapText="1"/>
    </xf>
    <xf numFmtId="0" fontId="0" fillId="16" borderId="1" xfId="0" applyFill="1" applyBorder="1" applyAlignment="1">
      <alignment vertical="top" wrapText="1"/>
    </xf>
    <xf numFmtId="2" fontId="8" fillId="6" borderId="18" xfId="0" applyNumberFormat="1" applyFont="1" applyFill="1" applyBorder="1" applyAlignment="1">
      <alignment horizontal="center" vertical="center"/>
    </xf>
    <xf numFmtId="2" fontId="8" fillId="6" borderId="43" xfId="0" applyNumberFormat="1" applyFont="1" applyFill="1" applyBorder="1" applyAlignment="1">
      <alignment horizontal="center" vertical="center"/>
    </xf>
    <xf numFmtId="2" fontId="8" fillId="6" borderId="24" xfId="0" applyNumberFormat="1" applyFont="1" applyFill="1" applyBorder="1" applyAlignment="1">
      <alignment horizontal="center" vertical="center"/>
    </xf>
    <xf numFmtId="2" fontId="8" fillId="6" borderId="19" xfId="0" applyNumberFormat="1" applyFont="1" applyFill="1" applyBorder="1" applyAlignment="1">
      <alignment horizontal="center" vertical="center"/>
    </xf>
    <xf numFmtId="2" fontId="8" fillId="6" borderId="44" xfId="0" applyNumberFormat="1" applyFont="1" applyFill="1" applyBorder="1" applyAlignment="1">
      <alignment horizontal="center" vertical="center"/>
    </xf>
    <xf numFmtId="2" fontId="8" fillId="6" borderId="45" xfId="0" applyNumberFormat="1" applyFont="1" applyFill="1" applyBorder="1" applyAlignment="1">
      <alignment horizontal="center" vertical="center"/>
    </xf>
    <xf numFmtId="0" fontId="0" fillId="6" borderId="45" xfId="0" applyFill="1" applyBorder="1" applyAlignment="1">
      <alignment vertical="top" wrapText="1"/>
    </xf>
    <xf numFmtId="0" fontId="0" fillId="6" borderId="1" xfId="0" applyFill="1" applyBorder="1" applyAlignment="1">
      <alignment vertical="top" wrapText="1"/>
    </xf>
    <xf numFmtId="2" fontId="8" fillId="0" borderId="41" xfId="0" applyNumberFormat="1" applyFont="1" applyBorder="1" applyAlignment="1">
      <alignment horizontal="center" vertical="center"/>
    </xf>
    <xf numFmtId="2" fontId="8" fillId="0" borderId="42" xfId="0" applyNumberFormat="1" applyFont="1" applyBorder="1" applyAlignment="1">
      <alignment horizontal="center" vertical="center"/>
    </xf>
    <xf numFmtId="2" fontId="8" fillId="0" borderId="37" xfId="0" applyNumberFormat="1" applyFont="1" applyBorder="1" applyAlignment="1">
      <alignment horizontal="center" vertical="center"/>
    </xf>
    <xf numFmtId="2" fontId="8" fillId="0" borderId="19" xfId="0" applyNumberFormat="1" applyFont="1" applyBorder="1" applyAlignment="1">
      <alignment horizontal="center" vertical="center"/>
    </xf>
    <xf numFmtId="2" fontId="8" fillId="0" borderId="44" xfId="0" applyNumberFormat="1" applyFont="1" applyBorder="1" applyAlignment="1">
      <alignment horizontal="center" vertical="center"/>
    </xf>
    <xf numFmtId="2" fontId="8" fillId="0" borderId="45" xfId="0" applyNumberFormat="1" applyFont="1" applyBorder="1" applyAlignment="1">
      <alignment horizontal="center" vertical="center"/>
    </xf>
    <xf numFmtId="0" fontId="0" fillId="0" borderId="19" xfId="0" applyBorder="1" applyAlignment="1">
      <alignment horizontal="center" vertical="top" wrapText="1"/>
    </xf>
    <xf numFmtId="0" fontId="0" fillId="0" borderId="44" xfId="0" applyBorder="1" applyAlignment="1">
      <alignment horizontal="center" vertical="top" wrapText="1"/>
    </xf>
    <xf numFmtId="0" fontId="0" fillId="0" borderId="45" xfId="0" applyBorder="1" applyAlignment="1">
      <alignment horizontal="center" vertical="top" wrapText="1"/>
    </xf>
    <xf numFmtId="0" fontId="0" fillId="14" borderId="19" xfId="0" applyFill="1" applyBorder="1" applyAlignment="1">
      <alignment horizontal="center" vertical="top" wrapText="1"/>
    </xf>
    <xf numFmtId="0" fontId="0" fillId="14" borderId="44" xfId="0" applyFill="1" applyBorder="1" applyAlignment="1">
      <alignment horizontal="center" vertical="top" wrapText="1"/>
    </xf>
    <xf numFmtId="0" fontId="0" fillId="14" borderId="45" xfId="0" applyFill="1" applyBorder="1" applyAlignment="1">
      <alignment horizontal="center" vertical="top" wrapText="1"/>
    </xf>
    <xf numFmtId="0" fontId="0" fillId="12" borderId="1" xfId="0" applyFill="1" applyBorder="1" applyAlignment="1">
      <alignment vertical="top" wrapText="1"/>
    </xf>
    <xf numFmtId="0" fontId="0" fillId="13" borderId="1" xfId="0" applyFill="1" applyBorder="1" applyAlignment="1">
      <alignment vertical="top" wrapText="1"/>
    </xf>
    <xf numFmtId="0" fontId="8" fillId="17" borderId="16" xfId="0" applyFont="1" applyFill="1" applyBorder="1" applyAlignment="1">
      <alignment horizontal="center" vertical="center"/>
    </xf>
    <xf numFmtId="2" fontId="8" fillId="17" borderId="19" xfId="0" applyNumberFormat="1" applyFont="1" applyFill="1" applyBorder="1" applyAlignment="1">
      <alignment horizontal="center" vertical="center"/>
    </xf>
    <xf numFmtId="0" fontId="8" fillId="17" borderId="44" xfId="0" applyFont="1" applyFill="1" applyBorder="1" applyAlignment="1">
      <alignment horizontal="center" vertical="center"/>
    </xf>
    <xf numFmtId="0" fontId="8" fillId="17" borderId="45" xfId="0" applyFont="1" applyFill="1" applyBorder="1" applyAlignment="1">
      <alignment horizontal="center" vertical="center"/>
    </xf>
    <xf numFmtId="0" fontId="0" fillId="17" borderId="1" xfId="0" applyFill="1" applyBorder="1" applyAlignment="1">
      <alignment vertical="top" wrapText="1"/>
    </xf>
    <xf numFmtId="0" fontId="0" fillId="0" borderId="0" xfId="0" applyAlignment="1">
      <alignment horizontal="center" vertical="center"/>
    </xf>
    <xf numFmtId="0" fontId="0" fillId="5" borderId="1" xfId="0" applyFill="1" applyBorder="1" applyAlignment="1">
      <alignment vertical="top" wrapText="1"/>
    </xf>
    <xf numFmtId="0" fontId="0" fillId="10" borderId="14" xfId="0" applyFill="1" applyBorder="1" applyAlignment="1">
      <alignment horizontal="center"/>
    </xf>
    <xf numFmtId="0" fontId="0" fillId="10" borderId="15" xfId="0" applyFill="1" applyBorder="1" applyAlignment="1">
      <alignment horizontal="center"/>
    </xf>
    <xf numFmtId="0" fontId="0" fillId="10" borderId="16" xfId="0" applyFill="1" applyBorder="1" applyAlignment="1">
      <alignment horizontal="center"/>
    </xf>
    <xf numFmtId="0" fontId="0" fillId="15" borderId="14" xfId="0" applyFill="1" applyBorder="1" applyAlignment="1">
      <alignment horizontal="center"/>
    </xf>
    <xf numFmtId="0" fontId="0" fillId="15" borderId="15" xfId="0" applyFill="1" applyBorder="1" applyAlignment="1">
      <alignment horizontal="center"/>
    </xf>
    <xf numFmtId="0" fontId="0" fillId="15" borderId="16" xfId="0" applyFill="1" applyBorder="1" applyAlignment="1">
      <alignment horizontal="center"/>
    </xf>
    <xf numFmtId="0" fontId="2" fillId="0" borderId="0" xfId="0" applyFont="1" applyAlignment="1">
      <alignment horizontal="left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4" fillId="0" borderId="26" xfId="0" applyFont="1" applyBorder="1" applyAlignment="1">
      <alignment horizontal="left" vertical="center"/>
    </xf>
    <xf numFmtId="0" fontId="4" fillId="0" borderId="33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9" borderId="33" xfId="0" applyFont="1" applyFill="1" applyBorder="1" applyAlignment="1">
      <alignment horizontal="center" vertical="center" wrapText="1"/>
    </xf>
    <xf numFmtId="0" fontId="4" fillId="9" borderId="26" xfId="0" applyFont="1" applyFill="1" applyBorder="1" applyAlignment="1">
      <alignment horizontal="center" vertical="center" wrapText="1"/>
    </xf>
    <xf numFmtId="0" fontId="4" fillId="11" borderId="26" xfId="0" applyFont="1" applyFill="1" applyBorder="1" applyAlignment="1">
      <alignment horizontal="center" vertical="center" wrapText="1"/>
    </xf>
    <xf numFmtId="0" fontId="4" fillId="11" borderId="34" xfId="0" applyFont="1" applyFill="1" applyBorder="1" applyAlignment="1">
      <alignment horizontal="center" vertical="center" wrapText="1"/>
    </xf>
    <xf numFmtId="0" fontId="0" fillId="8" borderId="0" xfId="0" applyFill="1" applyAlignment="1">
      <alignment horizontal="center"/>
    </xf>
    <xf numFmtId="0" fontId="4" fillId="2" borderId="14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08080"/>
      <color rgb="FFCC99FF"/>
      <color rgb="FF00CCFF"/>
      <color rgb="FFFF0000"/>
      <color rgb="FFC0C0C0"/>
      <color rgb="FFCCFFFF"/>
      <color rgb="FFFF99CC"/>
      <color rgb="FFFFCC99"/>
      <color rgb="FFFFFF99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3"/>
  <sheetViews>
    <sheetView topLeftCell="A10" workbookViewId="0">
      <selection activeCell="C10" sqref="C10"/>
    </sheetView>
  </sheetViews>
  <sheetFormatPr baseColWidth="10" defaultColWidth="11.42578125" defaultRowHeight="96" customHeight="1" x14ac:dyDescent="0.2"/>
  <cols>
    <col min="1" max="1" width="13.140625" style="27"/>
    <col min="2" max="2" width="9.85546875" style="27"/>
    <col min="3" max="3" width="17.140625" style="27"/>
    <col min="4" max="4" width="12.85546875" style="161" customWidth="1"/>
    <col min="5" max="5" width="12.7109375" style="27"/>
    <col min="6" max="6" width="37" style="162" customWidth="1"/>
    <col min="7" max="7" width="11.140625" style="27"/>
    <col min="8" max="8" width="39.5703125" style="162" customWidth="1"/>
    <col min="9" max="9" width="11.28515625" style="27"/>
    <col min="10" max="10" width="9.85546875" style="27"/>
    <col min="11" max="16384" width="11.42578125" style="162"/>
  </cols>
  <sheetData>
    <row r="1" spans="1:10" s="27" customFormat="1" ht="18" customHeight="1" x14ac:dyDescent="0.2">
      <c r="A1" s="40" t="s">
        <v>0</v>
      </c>
      <c r="B1" s="40" t="s">
        <v>1</v>
      </c>
      <c r="C1" s="40" t="s">
        <v>2</v>
      </c>
      <c r="D1" s="40" t="s">
        <v>3</v>
      </c>
      <c r="E1" s="40" t="s">
        <v>4</v>
      </c>
      <c r="F1" s="40" t="s">
        <v>5</v>
      </c>
      <c r="G1" s="40" t="s">
        <v>6</v>
      </c>
      <c r="H1" s="40" t="s">
        <v>7</v>
      </c>
      <c r="I1" s="40" t="s">
        <v>8</v>
      </c>
      <c r="J1" s="40" t="s">
        <v>9</v>
      </c>
    </row>
    <row r="2" spans="1:10" ht="96" customHeight="1" x14ac:dyDescent="0.2">
      <c r="A2" s="27" t="s">
        <v>10</v>
      </c>
      <c r="B2" s="27" t="s">
        <v>11</v>
      </c>
      <c r="C2" s="27" t="s">
        <v>12</v>
      </c>
      <c r="D2" s="161" t="s">
        <v>13</v>
      </c>
      <c r="E2" s="27" t="s">
        <v>14</v>
      </c>
      <c r="F2" s="162" t="s">
        <v>15</v>
      </c>
      <c r="G2" s="27" t="s">
        <v>16</v>
      </c>
      <c r="H2" s="162" t="s">
        <v>17</v>
      </c>
      <c r="I2" s="27" t="s">
        <v>18</v>
      </c>
      <c r="J2" s="27">
        <v>2</v>
      </c>
    </row>
    <row r="3" spans="1:10" ht="96" customHeight="1" x14ac:dyDescent="0.2">
      <c r="A3" s="27" t="s">
        <v>10</v>
      </c>
      <c r="B3" s="27" t="s">
        <v>11</v>
      </c>
      <c r="C3" s="27" t="s">
        <v>12</v>
      </c>
      <c r="D3" s="161" t="s">
        <v>13</v>
      </c>
      <c r="E3" s="27" t="s">
        <v>14</v>
      </c>
      <c r="F3" s="162" t="s">
        <v>15</v>
      </c>
      <c r="G3" s="27" t="s">
        <v>19</v>
      </c>
      <c r="H3" s="162" t="s">
        <v>20</v>
      </c>
      <c r="I3" s="27" t="s">
        <v>21</v>
      </c>
      <c r="J3" s="27">
        <v>2</v>
      </c>
    </row>
    <row r="4" spans="1:10" ht="96" customHeight="1" x14ac:dyDescent="0.2">
      <c r="A4" s="27" t="s">
        <v>10</v>
      </c>
      <c r="B4" s="27" t="s">
        <v>11</v>
      </c>
      <c r="C4" s="27" t="s">
        <v>12</v>
      </c>
      <c r="D4" s="161" t="s">
        <v>13</v>
      </c>
      <c r="E4" s="27" t="s">
        <v>14</v>
      </c>
      <c r="F4" s="162" t="s">
        <v>15</v>
      </c>
      <c r="G4" s="27" t="s">
        <v>22</v>
      </c>
      <c r="H4" s="162" t="s">
        <v>23</v>
      </c>
      <c r="I4" s="27" t="s">
        <v>21</v>
      </c>
      <c r="J4" s="27">
        <v>1</v>
      </c>
    </row>
    <row r="5" spans="1:10" ht="96" customHeight="1" x14ac:dyDescent="0.2">
      <c r="A5" s="27" t="s">
        <v>10</v>
      </c>
      <c r="B5" s="27" t="s">
        <v>11</v>
      </c>
      <c r="C5" s="27" t="s">
        <v>12</v>
      </c>
      <c r="D5" s="161" t="s">
        <v>13</v>
      </c>
      <c r="E5" s="27" t="s">
        <v>14</v>
      </c>
      <c r="F5" s="162" t="s">
        <v>15</v>
      </c>
      <c r="G5" s="27" t="s">
        <v>24</v>
      </c>
      <c r="H5" s="162" t="s">
        <v>25</v>
      </c>
      <c r="I5" s="27" t="s">
        <v>18</v>
      </c>
      <c r="J5" s="27">
        <v>2</v>
      </c>
    </row>
    <row r="6" spans="1:10" ht="96" customHeight="1" x14ac:dyDescent="0.2">
      <c r="A6" s="27" t="s">
        <v>10</v>
      </c>
      <c r="B6" s="27" t="s">
        <v>11</v>
      </c>
      <c r="C6" s="27" t="s">
        <v>26</v>
      </c>
      <c r="D6" s="161" t="s">
        <v>27</v>
      </c>
      <c r="E6" s="27" t="s">
        <v>28</v>
      </c>
      <c r="F6" s="162" t="s">
        <v>29</v>
      </c>
      <c r="G6" s="27" t="s">
        <v>30</v>
      </c>
      <c r="H6" s="162" t="s">
        <v>31</v>
      </c>
      <c r="I6" s="27" t="s">
        <v>18</v>
      </c>
      <c r="J6" s="27">
        <v>2</v>
      </c>
    </row>
    <row r="7" spans="1:10" ht="96" customHeight="1" x14ac:dyDescent="0.2">
      <c r="A7" s="27" t="s">
        <v>10</v>
      </c>
      <c r="B7" s="27" t="s">
        <v>11</v>
      </c>
      <c r="C7" s="27" t="s">
        <v>26</v>
      </c>
      <c r="D7" s="161" t="s">
        <v>27</v>
      </c>
      <c r="E7" s="27" t="s">
        <v>32</v>
      </c>
      <c r="F7" s="162" t="s">
        <v>33</v>
      </c>
      <c r="G7" s="27" t="s">
        <v>34</v>
      </c>
      <c r="H7" s="162" t="s">
        <v>35</v>
      </c>
      <c r="I7" s="27" t="s">
        <v>21</v>
      </c>
      <c r="J7" s="27">
        <v>2</v>
      </c>
    </row>
    <row r="8" spans="1:10" ht="96" customHeight="1" x14ac:dyDescent="0.2">
      <c r="A8" s="27" t="s">
        <v>10</v>
      </c>
      <c r="B8" s="27" t="s">
        <v>11</v>
      </c>
      <c r="C8" s="27" t="s">
        <v>26</v>
      </c>
      <c r="D8" s="161" t="s">
        <v>27</v>
      </c>
      <c r="E8" s="27" t="s">
        <v>36</v>
      </c>
      <c r="F8" s="162" t="s">
        <v>37</v>
      </c>
      <c r="G8" s="27" t="s">
        <v>38</v>
      </c>
      <c r="H8" s="162" t="s">
        <v>39</v>
      </c>
      <c r="I8" s="27" t="s">
        <v>18</v>
      </c>
      <c r="J8" s="27">
        <v>2</v>
      </c>
    </row>
    <row r="9" spans="1:10" ht="96" customHeight="1" x14ac:dyDescent="0.2">
      <c r="A9" s="27" t="s">
        <v>10</v>
      </c>
      <c r="B9" s="27" t="s">
        <v>11</v>
      </c>
      <c r="C9" s="27" t="s">
        <v>26</v>
      </c>
      <c r="D9" s="161" t="s">
        <v>27</v>
      </c>
      <c r="E9" s="27" t="s">
        <v>36</v>
      </c>
      <c r="F9" s="162" t="s">
        <v>37</v>
      </c>
      <c r="G9" s="27" t="s">
        <v>40</v>
      </c>
      <c r="H9" s="162" t="s">
        <v>41</v>
      </c>
      <c r="I9" s="27" t="s">
        <v>42</v>
      </c>
      <c r="J9" s="27">
        <v>2</v>
      </c>
    </row>
    <row r="10" spans="1:10" ht="96" customHeight="1" x14ac:dyDescent="0.2">
      <c r="A10" s="27" t="s">
        <v>10</v>
      </c>
      <c r="B10" s="27" t="s">
        <v>11</v>
      </c>
      <c r="C10" s="27" t="s">
        <v>43</v>
      </c>
      <c r="D10" s="161" t="s">
        <v>44</v>
      </c>
      <c r="E10" s="27" t="s">
        <v>45</v>
      </c>
      <c r="F10" s="162" t="s">
        <v>46</v>
      </c>
      <c r="G10" s="27" t="s">
        <v>47</v>
      </c>
      <c r="H10" s="162" t="s">
        <v>48</v>
      </c>
      <c r="I10" s="27" t="s">
        <v>18</v>
      </c>
      <c r="J10" s="27">
        <v>1</v>
      </c>
    </row>
    <row r="11" spans="1:10" ht="96" customHeight="1" x14ac:dyDescent="0.2">
      <c r="A11" s="27" t="s">
        <v>10</v>
      </c>
      <c r="B11" s="27" t="s">
        <v>11</v>
      </c>
      <c r="C11" s="27" t="s">
        <v>43</v>
      </c>
      <c r="D11" s="161" t="s">
        <v>44</v>
      </c>
      <c r="E11" s="27" t="s">
        <v>45</v>
      </c>
      <c r="F11" s="162" t="s">
        <v>46</v>
      </c>
      <c r="G11" s="27" t="s">
        <v>49</v>
      </c>
      <c r="H11" s="162" t="s">
        <v>50</v>
      </c>
      <c r="I11" s="27" t="s">
        <v>18</v>
      </c>
      <c r="J11" s="27">
        <v>2</v>
      </c>
    </row>
    <row r="12" spans="1:10" ht="96" customHeight="1" x14ac:dyDescent="0.2">
      <c r="A12" s="27" t="s">
        <v>10</v>
      </c>
      <c r="B12" s="27" t="s">
        <v>11</v>
      </c>
      <c r="C12" s="27" t="s">
        <v>43</v>
      </c>
      <c r="D12" s="161" t="s">
        <v>44</v>
      </c>
      <c r="E12" s="27" t="s">
        <v>45</v>
      </c>
      <c r="F12" s="162" t="s">
        <v>46</v>
      </c>
      <c r="G12" s="27" t="s">
        <v>51</v>
      </c>
      <c r="H12" s="162" t="s">
        <v>52</v>
      </c>
      <c r="I12" s="27" t="s">
        <v>18</v>
      </c>
      <c r="J12" s="27">
        <v>2</v>
      </c>
    </row>
    <row r="13" spans="1:10" ht="96" customHeight="1" x14ac:dyDescent="0.2">
      <c r="A13" s="27" t="s">
        <v>10</v>
      </c>
      <c r="B13" s="27" t="s">
        <v>11</v>
      </c>
      <c r="C13" s="27" t="s">
        <v>53</v>
      </c>
      <c r="D13" s="161" t="s">
        <v>54</v>
      </c>
      <c r="E13" s="27" t="s">
        <v>55</v>
      </c>
      <c r="F13" s="162" t="s">
        <v>56</v>
      </c>
      <c r="G13" s="27" t="s">
        <v>57</v>
      </c>
      <c r="H13" s="162" t="s">
        <v>58</v>
      </c>
      <c r="I13" s="27" t="s">
        <v>18</v>
      </c>
      <c r="J13" s="27">
        <v>2</v>
      </c>
    </row>
    <row r="14" spans="1:10" ht="96" customHeight="1" x14ac:dyDescent="0.2">
      <c r="A14" s="27" t="s">
        <v>10</v>
      </c>
      <c r="B14" s="27" t="s">
        <v>11</v>
      </c>
      <c r="C14" s="27" t="s">
        <v>53</v>
      </c>
      <c r="D14" s="161" t="s">
        <v>54</v>
      </c>
      <c r="E14" s="27" t="s">
        <v>55</v>
      </c>
      <c r="F14" s="162" t="s">
        <v>56</v>
      </c>
      <c r="G14" s="27" t="s">
        <v>59</v>
      </c>
      <c r="H14" s="162" t="s">
        <v>60</v>
      </c>
      <c r="I14" s="27" t="s">
        <v>18</v>
      </c>
      <c r="J14" s="27">
        <v>2</v>
      </c>
    </row>
    <row r="15" spans="1:10" ht="96" customHeight="1" x14ac:dyDescent="0.2">
      <c r="A15" s="27" t="s">
        <v>10</v>
      </c>
      <c r="B15" s="27" t="s">
        <v>11</v>
      </c>
      <c r="C15" s="27" t="s">
        <v>53</v>
      </c>
      <c r="D15" s="161" t="s">
        <v>54</v>
      </c>
      <c r="E15" s="27" t="s">
        <v>61</v>
      </c>
      <c r="F15" s="162" t="s">
        <v>62</v>
      </c>
      <c r="G15" s="27" t="s">
        <v>63</v>
      </c>
      <c r="H15" s="162" t="s">
        <v>64</v>
      </c>
      <c r="I15" s="27" t="s">
        <v>21</v>
      </c>
      <c r="J15" s="27">
        <v>2</v>
      </c>
    </row>
    <row r="16" spans="1:10" ht="96" customHeight="1" x14ac:dyDescent="0.2">
      <c r="A16" s="27" t="s">
        <v>10</v>
      </c>
      <c r="B16" s="27" t="s">
        <v>11</v>
      </c>
      <c r="C16" s="27" t="s">
        <v>53</v>
      </c>
      <c r="D16" s="161" t="s">
        <v>54</v>
      </c>
      <c r="E16" s="27" t="s">
        <v>61</v>
      </c>
      <c r="F16" s="162" t="s">
        <v>62</v>
      </c>
      <c r="G16" s="27" t="s">
        <v>65</v>
      </c>
      <c r="H16" s="162" t="s">
        <v>66</v>
      </c>
      <c r="I16" s="27" t="s">
        <v>42</v>
      </c>
      <c r="J16" s="27">
        <v>2</v>
      </c>
    </row>
    <row r="17" spans="1:10" ht="96" customHeight="1" x14ac:dyDescent="0.2">
      <c r="A17" s="27" t="s">
        <v>10</v>
      </c>
      <c r="B17" s="27" t="s">
        <v>11</v>
      </c>
      <c r="C17" s="27" t="s">
        <v>53</v>
      </c>
      <c r="D17" s="161" t="s">
        <v>54</v>
      </c>
      <c r="E17" s="27" t="s">
        <v>61</v>
      </c>
      <c r="F17" s="162" t="s">
        <v>62</v>
      </c>
      <c r="G17" s="27" t="s">
        <v>67</v>
      </c>
      <c r="H17" s="162" t="s">
        <v>68</v>
      </c>
      <c r="I17" s="27" t="s">
        <v>21</v>
      </c>
      <c r="J17" s="27">
        <v>2</v>
      </c>
    </row>
    <row r="18" spans="1:10" ht="96" customHeight="1" x14ac:dyDescent="0.2">
      <c r="A18" s="27" t="s">
        <v>10</v>
      </c>
      <c r="B18" s="27" t="s">
        <v>11</v>
      </c>
      <c r="C18" s="27" t="s">
        <v>69</v>
      </c>
      <c r="D18" s="161" t="s">
        <v>70</v>
      </c>
      <c r="E18" s="27" t="s">
        <v>71</v>
      </c>
      <c r="F18" s="162" t="s">
        <v>72</v>
      </c>
      <c r="G18" s="27" t="s">
        <v>73</v>
      </c>
      <c r="H18" s="162" t="s">
        <v>74</v>
      </c>
      <c r="I18" s="27" t="s">
        <v>18</v>
      </c>
      <c r="J18" s="27">
        <v>2</v>
      </c>
    </row>
    <row r="19" spans="1:10" ht="96" customHeight="1" x14ac:dyDescent="0.2">
      <c r="A19" s="27" t="s">
        <v>10</v>
      </c>
      <c r="B19" s="27" t="s">
        <v>11</v>
      </c>
      <c r="C19" s="27" t="s">
        <v>69</v>
      </c>
      <c r="D19" s="161" t="s">
        <v>70</v>
      </c>
      <c r="E19" s="27" t="s">
        <v>71</v>
      </c>
      <c r="F19" s="162" t="s">
        <v>72</v>
      </c>
      <c r="G19" s="27" t="s">
        <v>75</v>
      </c>
      <c r="H19" s="162" t="s">
        <v>76</v>
      </c>
      <c r="I19" s="27" t="s">
        <v>21</v>
      </c>
      <c r="J19" s="27">
        <v>1</v>
      </c>
    </row>
    <row r="20" spans="1:10" ht="96" customHeight="1" x14ac:dyDescent="0.2">
      <c r="A20" s="27" t="s">
        <v>10</v>
      </c>
      <c r="B20" s="27" t="s">
        <v>11</v>
      </c>
      <c r="C20" s="27" t="s">
        <v>69</v>
      </c>
      <c r="D20" s="161" t="s">
        <v>70</v>
      </c>
      <c r="E20" s="27" t="s">
        <v>71</v>
      </c>
      <c r="F20" s="162" t="s">
        <v>72</v>
      </c>
      <c r="G20" s="27" t="s">
        <v>77</v>
      </c>
      <c r="H20" s="162" t="s">
        <v>78</v>
      </c>
      <c r="I20" s="27" t="s">
        <v>18</v>
      </c>
      <c r="J20" s="27">
        <v>2</v>
      </c>
    </row>
    <row r="21" spans="1:10" ht="96" customHeight="1" x14ac:dyDescent="0.2">
      <c r="A21" s="27" t="s">
        <v>10</v>
      </c>
      <c r="B21" s="27" t="s">
        <v>11</v>
      </c>
      <c r="C21" s="27" t="s">
        <v>69</v>
      </c>
      <c r="D21" s="161" t="s">
        <v>70</v>
      </c>
      <c r="E21" s="27" t="s">
        <v>71</v>
      </c>
      <c r="F21" s="162" t="s">
        <v>72</v>
      </c>
      <c r="G21" s="27" t="s">
        <v>79</v>
      </c>
      <c r="H21" s="162" t="s">
        <v>80</v>
      </c>
      <c r="I21" s="27" t="s">
        <v>18</v>
      </c>
      <c r="J21" s="27">
        <v>2</v>
      </c>
    </row>
    <row r="22" spans="1:10" ht="96" customHeight="1" x14ac:dyDescent="0.2">
      <c r="A22" s="27" t="s">
        <v>10</v>
      </c>
      <c r="B22" s="27" t="s">
        <v>11</v>
      </c>
      <c r="C22" s="27" t="s">
        <v>69</v>
      </c>
      <c r="D22" s="161" t="s">
        <v>70</v>
      </c>
      <c r="E22" s="27" t="s">
        <v>81</v>
      </c>
      <c r="F22" s="162" t="s">
        <v>82</v>
      </c>
      <c r="G22" s="27" t="s">
        <v>83</v>
      </c>
      <c r="H22" s="162" t="s">
        <v>84</v>
      </c>
      <c r="I22" s="27" t="s">
        <v>21</v>
      </c>
      <c r="J22" s="27">
        <v>2</v>
      </c>
    </row>
    <row r="23" spans="1:10" ht="96" customHeight="1" x14ac:dyDescent="0.2">
      <c r="A23" s="27" t="s">
        <v>10</v>
      </c>
      <c r="B23" s="27" t="s">
        <v>11</v>
      </c>
      <c r="C23" s="27" t="s">
        <v>69</v>
      </c>
      <c r="D23" s="161" t="s">
        <v>70</v>
      </c>
      <c r="E23" s="27" t="s">
        <v>81</v>
      </c>
      <c r="F23" s="162" t="s">
        <v>82</v>
      </c>
      <c r="G23" s="27" t="s">
        <v>85</v>
      </c>
      <c r="H23" s="162" t="s">
        <v>86</v>
      </c>
      <c r="I23" s="27" t="s">
        <v>21</v>
      </c>
      <c r="J23" s="27">
        <v>1</v>
      </c>
    </row>
    <row r="24" spans="1:10" ht="96" customHeight="1" x14ac:dyDescent="0.2">
      <c r="A24" s="27" t="s">
        <v>10</v>
      </c>
      <c r="B24" s="27" t="s">
        <v>11</v>
      </c>
      <c r="C24" s="27" t="s">
        <v>69</v>
      </c>
      <c r="D24" s="161" t="s">
        <v>70</v>
      </c>
      <c r="E24" s="27" t="s">
        <v>81</v>
      </c>
      <c r="F24" s="162" t="s">
        <v>82</v>
      </c>
      <c r="G24" s="27" t="s">
        <v>87</v>
      </c>
      <c r="H24" s="162" t="s">
        <v>88</v>
      </c>
      <c r="I24" s="27" t="s">
        <v>21</v>
      </c>
      <c r="J24" s="27">
        <v>0</v>
      </c>
    </row>
    <row r="25" spans="1:10" ht="96" customHeight="1" x14ac:dyDescent="0.2">
      <c r="A25" s="27" t="s">
        <v>10</v>
      </c>
      <c r="B25" s="27" t="s">
        <v>11</v>
      </c>
      <c r="C25" s="27" t="s">
        <v>89</v>
      </c>
      <c r="D25" s="161" t="s">
        <v>90</v>
      </c>
      <c r="E25" s="27" t="s">
        <v>91</v>
      </c>
      <c r="F25" s="162" t="s">
        <v>92</v>
      </c>
      <c r="G25" s="27" t="s">
        <v>93</v>
      </c>
      <c r="H25" s="162" t="s">
        <v>94</v>
      </c>
      <c r="I25" s="27" t="s">
        <v>18</v>
      </c>
      <c r="J25" s="27">
        <v>2</v>
      </c>
    </row>
    <row r="26" spans="1:10" ht="96" customHeight="1" x14ac:dyDescent="0.2">
      <c r="A26" s="27" t="s">
        <v>10</v>
      </c>
      <c r="B26" s="27" t="s">
        <v>11</v>
      </c>
      <c r="C26" s="27" t="s">
        <v>89</v>
      </c>
      <c r="D26" s="161" t="s">
        <v>90</v>
      </c>
      <c r="E26" s="27" t="s">
        <v>91</v>
      </c>
      <c r="F26" s="162" t="s">
        <v>92</v>
      </c>
      <c r="G26" s="27" t="s">
        <v>95</v>
      </c>
      <c r="H26" s="162" t="s">
        <v>96</v>
      </c>
      <c r="I26" s="27" t="s">
        <v>21</v>
      </c>
      <c r="J26" s="27">
        <v>2</v>
      </c>
    </row>
    <row r="27" spans="1:10" ht="96" customHeight="1" x14ac:dyDescent="0.2">
      <c r="A27" s="27" t="s">
        <v>10</v>
      </c>
      <c r="B27" s="27" t="s">
        <v>11</v>
      </c>
      <c r="C27" s="27" t="s">
        <v>89</v>
      </c>
      <c r="D27" s="161" t="s">
        <v>90</v>
      </c>
      <c r="E27" s="27" t="s">
        <v>91</v>
      </c>
      <c r="F27" s="162" t="s">
        <v>92</v>
      </c>
      <c r="G27" s="27" t="s">
        <v>97</v>
      </c>
      <c r="H27" s="162" t="s">
        <v>98</v>
      </c>
      <c r="I27" s="27" t="s">
        <v>21</v>
      </c>
      <c r="J27" s="27">
        <v>2</v>
      </c>
    </row>
    <row r="28" spans="1:10" ht="96" customHeight="1" x14ac:dyDescent="0.2">
      <c r="A28" s="27" t="s">
        <v>10</v>
      </c>
      <c r="B28" s="27" t="s">
        <v>11</v>
      </c>
      <c r="C28" s="27" t="s">
        <v>89</v>
      </c>
      <c r="D28" s="161" t="s">
        <v>90</v>
      </c>
      <c r="E28" s="27" t="s">
        <v>91</v>
      </c>
      <c r="F28" s="162" t="s">
        <v>92</v>
      </c>
      <c r="G28" s="27" t="s">
        <v>99</v>
      </c>
      <c r="H28" s="162" t="s">
        <v>100</v>
      </c>
      <c r="I28" s="27" t="s">
        <v>21</v>
      </c>
      <c r="J28" s="27">
        <v>2</v>
      </c>
    </row>
    <row r="29" spans="1:10" ht="96" customHeight="1" x14ac:dyDescent="0.2">
      <c r="A29" s="27" t="s">
        <v>10</v>
      </c>
      <c r="B29" s="27" t="s">
        <v>11</v>
      </c>
      <c r="C29" s="27" t="s">
        <v>89</v>
      </c>
      <c r="D29" s="161" t="s">
        <v>90</v>
      </c>
      <c r="E29" s="27" t="s">
        <v>101</v>
      </c>
      <c r="F29" s="162" t="s">
        <v>102</v>
      </c>
      <c r="G29" s="27" t="s">
        <v>103</v>
      </c>
      <c r="H29" s="162" t="s">
        <v>104</v>
      </c>
      <c r="I29" s="27" t="s">
        <v>21</v>
      </c>
      <c r="J29" s="27">
        <v>2</v>
      </c>
    </row>
    <row r="30" spans="1:10" ht="96" customHeight="1" x14ac:dyDescent="0.2">
      <c r="A30" s="27" t="s">
        <v>10</v>
      </c>
      <c r="B30" s="27" t="s">
        <v>11</v>
      </c>
      <c r="C30" s="27" t="s">
        <v>89</v>
      </c>
      <c r="D30" s="161" t="s">
        <v>90</v>
      </c>
      <c r="E30" s="27" t="s">
        <v>105</v>
      </c>
      <c r="F30" s="162" t="s">
        <v>106</v>
      </c>
      <c r="G30" s="27" t="s">
        <v>107</v>
      </c>
      <c r="H30" s="162" t="s">
        <v>108</v>
      </c>
      <c r="I30" s="27" t="s">
        <v>18</v>
      </c>
      <c r="J30" s="27">
        <v>2</v>
      </c>
    </row>
    <row r="31" spans="1:10" ht="96" customHeight="1" x14ac:dyDescent="0.2">
      <c r="A31" s="27" t="s">
        <v>10</v>
      </c>
      <c r="B31" s="27" t="s">
        <v>11</v>
      </c>
      <c r="C31" s="27" t="s">
        <v>89</v>
      </c>
      <c r="D31" s="161" t="s">
        <v>90</v>
      </c>
      <c r="E31" s="27" t="s">
        <v>105</v>
      </c>
      <c r="F31" s="162" t="s">
        <v>106</v>
      </c>
      <c r="G31" s="27" t="s">
        <v>109</v>
      </c>
      <c r="H31" s="162" t="s">
        <v>110</v>
      </c>
      <c r="I31" s="27" t="s">
        <v>18</v>
      </c>
      <c r="J31" s="27">
        <v>2</v>
      </c>
    </row>
    <row r="32" spans="1:10" ht="96" customHeight="1" x14ac:dyDescent="0.2">
      <c r="A32" s="27" t="s">
        <v>10</v>
      </c>
      <c r="B32" s="27" t="s">
        <v>11</v>
      </c>
      <c r="C32" s="27" t="s">
        <v>111</v>
      </c>
      <c r="D32" s="161" t="s">
        <v>112</v>
      </c>
      <c r="E32" s="27" t="s">
        <v>113</v>
      </c>
      <c r="F32" s="162" t="s">
        <v>114</v>
      </c>
      <c r="G32" s="27" t="s">
        <v>115</v>
      </c>
      <c r="H32" s="162" t="s">
        <v>116</v>
      </c>
      <c r="I32" s="27" t="s">
        <v>21</v>
      </c>
      <c r="J32" s="27">
        <v>0</v>
      </c>
    </row>
    <row r="33" spans="1:10" ht="96" customHeight="1" x14ac:dyDescent="0.2">
      <c r="A33" s="27" t="s">
        <v>10</v>
      </c>
      <c r="B33" s="27" t="s">
        <v>11</v>
      </c>
      <c r="C33" s="27" t="s">
        <v>111</v>
      </c>
      <c r="D33" s="161" t="s">
        <v>112</v>
      </c>
      <c r="E33" s="27" t="s">
        <v>113</v>
      </c>
      <c r="F33" s="162" t="s">
        <v>114</v>
      </c>
      <c r="G33" s="27" t="s">
        <v>117</v>
      </c>
      <c r="H33" s="162" t="s">
        <v>118</v>
      </c>
      <c r="I33" s="27" t="s">
        <v>42</v>
      </c>
      <c r="J33" s="27">
        <v>2</v>
      </c>
    </row>
    <row r="34" spans="1:10" ht="96" customHeight="1" x14ac:dyDescent="0.2">
      <c r="A34" s="27" t="s">
        <v>10</v>
      </c>
      <c r="B34" s="27" t="s">
        <v>11</v>
      </c>
      <c r="C34" s="27" t="s">
        <v>119</v>
      </c>
      <c r="D34" s="161" t="s">
        <v>120</v>
      </c>
      <c r="E34" s="27" t="s">
        <v>121</v>
      </c>
      <c r="F34" s="162" t="s">
        <v>122</v>
      </c>
      <c r="G34" s="27" t="s">
        <v>123</v>
      </c>
      <c r="H34" s="162" t="s">
        <v>124</v>
      </c>
      <c r="I34" s="27" t="s">
        <v>18</v>
      </c>
      <c r="J34" s="27">
        <v>2</v>
      </c>
    </row>
    <row r="35" spans="1:10" ht="96" customHeight="1" x14ac:dyDescent="0.2">
      <c r="A35" s="27" t="s">
        <v>10</v>
      </c>
      <c r="B35" s="27" t="s">
        <v>11</v>
      </c>
      <c r="C35" s="27" t="s">
        <v>119</v>
      </c>
      <c r="D35" s="161" t="s">
        <v>120</v>
      </c>
      <c r="E35" s="27" t="s">
        <v>121</v>
      </c>
      <c r="F35" s="162" t="s">
        <v>122</v>
      </c>
      <c r="G35" s="27" t="s">
        <v>125</v>
      </c>
      <c r="H35" s="162" t="s">
        <v>126</v>
      </c>
      <c r="I35" s="27" t="s">
        <v>18</v>
      </c>
      <c r="J35" s="27">
        <v>2</v>
      </c>
    </row>
    <row r="36" spans="1:10" ht="96" customHeight="1" x14ac:dyDescent="0.2">
      <c r="A36" s="27" t="s">
        <v>10</v>
      </c>
      <c r="B36" s="27" t="s">
        <v>11</v>
      </c>
      <c r="C36" s="27" t="s">
        <v>119</v>
      </c>
      <c r="D36" s="161" t="s">
        <v>120</v>
      </c>
      <c r="E36" s="27" t="s">
        <v>121</v>
      </c>
      <c r="F36" s="162" t="s">
        <v>122</v>
      </c>
      <c r="G36" s="27" t="s">
        <v>127</v>
      </c>
      <c r="H36" s="162" t="s">
        <v>128</v>
      </c>
      <c r="I36" s="27" t="s">
        <v>18</v>
      </c>
      <c r="J36" s="27">
        <v>2</v>
      </c>
    </row>
    <row r="37" spans="1:10" ht="96" customHeight="1" x14ac:dyDescent="0.2">
      <c r="A37" s="27" t="s">
        <v>10</v>
      </c>
      <c r="B37" s="27" t="s">
        <v>11</v>
      </c>
      <c r="C37" s="27" t="s">
        <v>119</v>
      </c>
      <c r="D37" s="161" t="s">
        <v>120</v>
      </c>
      <c r="E37" s="27" t="s">
        <v>129</v>
      </c>
      <c r="F37" s="162" t="s">
        <v>130</v>
      </c>
      <c r="G37" s="27" t="s">
        <v>131</v>
      </c>
      <c r="H37" s="162" t="s">
        <v>132</v>
      </c>
      <c r="I37" s="27" t="s">
        <v>21</v>
      </c>
      <c r="J37" s="27">
        <v>2</v>
      </c>
    </row>
    <row r="38" spans="1:10" ht="96" customHeight="1" x14ac:dyDescent="0.2">
      <c r="A38" s="27" t="s">
        <v>10</v>
      </c>
      <c r="B38" s="27" t="s">
        <v>11</v>
      </c>
      <c r="C38" s="27" t="s">
        <v>119</v>
      </c>
      <c r="D38" s="161" t="s">
        <v>120</v>
      </c>
      <c r="E38" s="27" t="s">
        <v>129</v>
      </c>
      <c r="F38" s="162" t="s">
        <v>130</v>
      </c>
      <c r="G38" s="27" t="s">
        <v>133</v>
      </c>
      <c r="H38" s="162" t="s">
        <v>134</v>
      </c>
      <c r="I38" s="27" t="s">
        <v>42</v>
      </c>
      <c r="J38" s="27">
        <v>2</v>
      </c>
    </row>
    <row r="39" spans="1:10" ht="96" customHeight="1" x14ac:dyDescent="0.2">
      <c r="A39" s="27" t="s">
        <v>10</v>
      </c>
      <c r="B39" s="27" t="s">
        <v>11</v>
      </c>
      <c r="C39" s="27" t="s">
        <v>119</v>
      </c>
      <c r="D39" s="161" t="s">
        <v>120</v>
      </c>
      <c r="E39" s="27" t="s">
        <v>129</v>
      </c>
      <c r="F39" s="162" t="s">
        <v>130</v>
      </c>
      <c r="G39" s="27" t="s">
        <v>135</v>
      </c>
      <c r="H39" s="162" t="s">
        <v>136</v>
      </c>
      <c r="I39" s="27" t="s">
        <v>42</v>
      </c>
      <c r="J39" s="27">
        <v>2</v>
      </c>
    </row>
    <row r="40" spans="1:10" ht="96" customHeight="1" x14ac:dyDescent="0.2">
      <c r="A40" s="27" t="s">
        <v>10</v>
      </c>
      <c r="B40" s="27" t="s">
        <v>11</v>
      </c>
      <c r="C40" s="27" t="s">
        <v>119</v>
      </c>
      <c r="D40" s="161" t="s">
        <v>120</v>
      </c>
      <c r="E40" s="27" t="s">
        <v>129</v>
      </c>
      <c r="F40" s="162" t="s">
        <v>130</v>
      </c>
      <c r="G40" s="27" t="s">
        <v>137</v>
      </c>
      <c r="H40" s="162" t="s">
        <v>138</v>
      </c>
      <c r="I40" s="27" t="s">
        <v>42</v>
      </c>
      <c r="J40" s="27">
        <v>2</v>
      </c>
    </row>
    <row r="41" spans="1:10" ht="96" customHeight="1" x14ac:dyDescent="0.2">
      <c r="A41" s="27" t="s">
        <v>10</v>
      </c>
      <c r="B41" s="27" t="s">
        <v>11</v>
      </c>
      <c r="C41" s="27" t="s">
        <v>119</v>
      </c>
      <c r="D41" s="161" t="s">
        <v>120</v>
      </c>
      <c r="E41" s="27" t="s">
        <v>139</v>
      </c>
      <c r="F41" s="162" t="s">
        <v>140</v>
      </c>
      <c r="G41" s="27" t="s">
        <v>141</v>
      </c>
      <c r="H41" s="162" t="s">
        <v>142</v>
      </c>
      <c r="I41" s="27" t="s">
        <v>18</v>
      </c>
      <c r="J41" s="27">
        <v>0</v>
      </c>
    </row>
    <row r="42" spans="1:10" ht="96" customHeight="1" x14ac:dyDescent="0.2">
      <c r="A42" s="27" t="s">
        <v>10</v>
      </c>
      <c r="B42" s="27" t="s">
        <v>11</v>
      </c>
      <c r="C42" s="27" t="s">
        <v>119</v>
      </c>
      <c r="D42" s="161" t="s">
        <v>120</v>
      </c>
      <c r="E42" s="27" t="s">
        <v>139</v>
      </c>
      <c r="F42" s="162" t="s">
        <v>140</v>
      </c>
      <c r="G42" s="27" t="s">
        <v>143</v>
      </c>
      <c r="H42" s="162" t="s">
        <v>144</v>
      </c>
      <c r="I42" s="27" t="s">
        <v>18</v>
      </c>
      <c r="J42" s="27">
        <v>0</v>
      </c>
    </row>
    <row r="43" spans="1:10" ht="96" customHeight="1" x14ac:dyDescent="0.2">
      <c r="A43" s="27" t="s">
        <v>10</v>
      </c>
      <c r="B43" s="27" t="s">
        <v>11</v>
      </c>
      <c r="C43" s="27" t="s">
        <v>119</v>
      </c>
      <c r="D43" s="161" t="s">
        <v>120</v>
      </c>
      <c r="E43" s="27" t="s">
        <v>139</v>
      </c>
      <c r="F43" s="162" t="s">
        <v>140</v>
      </c>
      <c r="G43" s="27" t="s">
        <v>145</v>
      </c>
      <c r="H43" s="162" t="s">
        <v>146</v>
      </c>
      <c r="I43" s="27" t="s">
        <v>18</v>
      </c>
      <c r="J43" s="27">
        <v>2</v>
      </c>
    </row>
    <row r="44" spans="1:10" ht="96" customHeight="1" x14ac:dyDescent="0.2">
      <c r="A44" s="27" t="s">
        <v>147</v>
      </c>
      <c r="B44" s="27" t="s">
        <v>148</v>
      </c>
      <c r="C44" s="27" t="s">
        <v>149</v>
      </c>
      <c r="D44" s="161" t="s">
        <v>150</v>
      </c>
      <c r="E44" s="27" t="s">
        <v>151</v>
      </c>
      <c r="F44" s="162" t="s">
        <v>152</v>
      </c>
      <c r="G44" s="27" t="s">
        <v>153</v>
      </c>
      <c r="H44" s="162" t="s">
        <v>154</v>
      </c>
      <c r="I44" s="27" t="s">
        <v>18</v>
      </c>
      <c r="J44" s="27">
        <v>1</v>
      </c>
    </row>
    <row r="45" spans="1:10" ht="96" customHeight="1" x14ac:dyDescent="0.2">
      <c r="A45" s="27" t="s">
        <v>147</v>
      </c>
      <c r="B45" s="27" t="s">
        <v>148</v>
      </c>
      <c r="C45" s="27" t="s">
        <v>149</v>
      </c>
      <c r="D45" s="161" t="s">
        <v>150</v>
      </c>
      <c r="E45" s="27" t="s">
        <v>151</v>
      </c>
      <c r="F45" s="162" t="s">
        <v>152</v>
      </c>
      <c r="G45" s="27" t="s">
        <v>155</v>
      </c>
      <c r="H45" s="162" t="s">
        <v>156</v>
      </c>
      <c r="I45" s="27" t="s">
        <v>18</v>
      </c>
      <c r="J45" s="27">
        <v>1</v>
      </c>
    </row>
    <row r="46" spans="1:10" ht="96" customHeight="1" x14ac:dyDescent="0.2">
      <c r="A46" s="27" t="s">
        <v>147</v>
      </c>
      <c r="B46" s="27" t="s">
        <v>148</v>
      </c>
      <c r="C46" s="27" t="s">
        <v>149</v>
      </c>
      <c r="D46" s="161" t="s">
        <v>150</v>
      </c>
      <c r="E46" s="27" t="s">
        <v>157</v>
      </c>
      <c r="F46" s="162" t="s">
        <v>158</v>
      </c>
      <c r="G46" s="27" t="s">
        <v>159</v>
      </c>
      <c r="H46" s="162" t="s">
        <v>160</v>
      </c>
      <c r="I46" s="27" t="s">
        <v>21</v>
      </c>
      <c r="J46" s="27">
        <v>1</v>
      </c>
    </row>
    <row r="47" spans="1:10" ht="96" customHeight="1" x14ac:dyDescent="0.2">
      <c r="A47" s="27" t="s">
        <v>147</v>
      </c>
      <c r="B47" s="27" t="s">
        <v>148</v>
      </c>
      <c r="C47" s="27" t="s">
        <v>149</v>
      </c>
      <c r="D47" s="161" t="s">
        <v>150</v>
      </c>
      <c r="E47" s="27" t="s">
        <v>157</v>
      </c>
      <c r="F47" s="162" t="s">
        <v>158</v>
      </c>
      <c r="G47" s="27" t="s">
        <v>161</v>
      </c>
      <c r="H47" s="162" t="s">
        <v>162</v>
      </c>
      <c r="I47" s="27" t="s">
        <v>21</v>
      </c>
      <c r="J47" s="27">
        <v>1</v>
      </c>
    </row>
    <row r="48" spans="1:10" ht="96" customHeight="1" x14ac:dyDescent="0.2">
      <c r="A48" s="27" t="s">
        <v>147</v>
      </c>
      <c r="B48" s="27" t="s">
        <v>148</v>
      </c>
      <c r="C48" s="27" t="s">
        <v>149</v>
      </c>
      <c r="D48" s="161" t="s">
        <v>150</v>
      </c>
      <c r="E48" s="27" t="s">
        <v>157</v>
      </c>
      <c r="F48" s="162" t="s">
        <v>158</v>
      </c>
      <c r="G48" s="27" t="s">
        <v>163</v>
      </c>
      <c r="H48" s="162" t="s">
        <v>164</v>
      </c>
      <c r="I48" s="27" t="s">
        <v>42</v>
      </c>
      <c r="J48" s="27">
        <v>1</v>
      </c>
    </row>
    <row r="49" spans="1:10" ht="96" customHeight="1" x14ac:dyDescent="0.2">
      <c r="A49" s="27" t="s">
        <v>147</v>
      </c>
      <c r="B49" s="27" t="s">
        <v>148</v>
      </c>
      <c r="C49" s="27" t="s">
        <v>149</v>
      </c>
      <c r="D49" s="161" t="s">
        <v>150</v>
      </c>
      <c r="E49" s="27" t="s">
        <v>157</v>
      </c>
      <c r="F49" s="162" t="s">
        <v>158</v>
      </c>
      <c r="G49" s="27" t="s">
        <v>165</v>
      </c>
      <c r="H49" s="162" t="s">
        <v>166</v>
      </c>
      <c r="I49" s="27" t="s">
        <v>18</v>
      </c>
      <c r="J49" s="27">
        <v>1</v>
      </c>
    </row>
    <row r="50" spans="1:10" ht="96" customHeight="1" x14ac:dyDescent="0.2">
      <c r="A50" s="27" t="s">
        <v>147</v>
      </c>
      <c r="B50" s="27" t="s">
        <v>148</v>
      </c>
      <c r="C50" s="27" t="s">
        <v>149</v>
      </c>
      <c r="D50" s="161" t="s">
        <v>150</v>
      </c>
      <c r="E50" s="27" t="s">
        <v>157</v>
      </c>
      <c r="F50" s="162" t="s">
        <v>158</v>
      </c>
      <c r="G50" s="27" t="s">
        <v>167</v>
      </c>
      <c r="H50" s="162" t="s">
        <v>168</v>
      </c>
      <c r="I50" s="27" t="s">
        <v>18</v>
      </c>
      <c r="J50" s="27">
        <v>1</v>
      </c>
    </row>
    <row r="51" spans="1:10" ht="96" customHeight="1" x14ac:dyDescent="0.2">
      <c r="A51" s="27" t="s">
        <v>147</v>
      </c>
      <c r="B51" s="27" t="s">
        <v>148</v>
      </c>
      <c r="C51" s="27" t="s">
        <v>169</v>
      </c>
      <c r="D51" s="161" t="s">
        <v>170</v>
      </c>
      <c r="E51" s="27" t="s">
        <v>171</v>
      </c>
      <c r="F51" s="162" t="s">
        <v>172</v>
      </c>
      <c r="G51" s="27" t="s">
        <v>173</v>
      </c>
      <c r="H51" s="162" t="s">
        <v>174</v>
      </c>
      <c r="I51" s="27" t="s">
        <v>18</v>
      </c>
      <c r="J51" s="27">
        <v>2</v>
      </c>
    </row>
    <row r="52" spans="1:10" ht="96" customHeight="1" x14ac:dyDescent="0.2">
      <c r="A52" s="27" t="s">
        <v>147</v>
      </c>
      <c r="B52" s="27" t="s">
        <v>148</v>
      </c>
      <c r="C52" s="27" t="s">
        <v>169</v>
      </c>
      <c r="D52" s="161" t="s">
        <v>170</v>
      </c>
      <c r="E52" s="27" t="s">
        <v>171</v>
      </c>
      <c r="F52" s="162" t="s">
        <v>172</v>
      </c>
      <c r="G52" s="27" t="s">
        <v>175</v>
      </c>
      <c r="H52" s="162" t="s">
        <v>176</v>
      </c>
      <c r="I52" s="27" t="s">
        <v>21</v>
      </c>
      <c r="J52" s="27">
        <v>1</v>
      </c>
    </row>
    <row r="53" spans="1:10" ht="96" customHeight="1" x14ac:dyDescent="0.2">
      <c r="A53" s="27" t="s">
        <v>147</v>
      </c>
      <c r="B53" s="27" t="s">
        <v>148</v>
      </c>
      <c r="C53" s="27" t="s">
        <v>169</v>
      </c>
      <c r="D53" s="161" t="s">
        <v>170</v>
      </c>
      <c r="E53" s="27" t="s">
        <v>171</v>
      </c>
      <c r="F53" s="162" t="s">
        <v>172</v>
      </c>
      <c r="G53" s="27" t="s">
        <v>177</v>
      </c>
      <c r="H53" s="162" t="s">
        <v>178</v>
      </c>
      <c r="I53" s="27" t="s">
        <v>18</v>
      </c>
      <c r="J53" s="27">
        <v>0</v>
      </c>
    </row>
    <row r="54" spans="1:10" ht="96" customHeight="1" x14ac:dyDescent="0.2">
      <c r="A54" s="27" t="s">
        <v>147</v>
      </c>
      <c r="B54" s="27" t="s">
        <v>148</v>
      </c>
      <c r="C54" s="27" t="s">
        <v>169</v>
      </c>
      <c r="D54" s="161" t="s">
        <v>170</v>
      </c>
      <c r="E54" s="27" t="s">
        <v>171</v>
      </c>
      <c r="F54" s="162" t="s">
        <v>172</v>
      </c>
      <c r="G54" s="27" t="s">
        <v>179</v>
      </c>
      <c r="H54" s="162" t="s">
        <v>180</v>
      </c>
      <c r="I54" s="27" t="s">
        <v>18</v>
      </c>
      <c r="J54" s="27">
        <v>2</v>
      </c>
    </row>
    <row r="55" spans="1:10" ht="96" customHeight="1" x14ac:dyDescent="0.2">
      <c r="A55" s="27" t="s">
        <v>147</v>
      </c>
      <c r="B55" s="27" t="s">
        <v>148</v>
      </c>
      <c r="C55" s="27" t="s">
        <v>169</v>
      </c>
      <c r="D55" s="161" t="s">
        <v>170</v>
      </c>
      <c r="E55" s="27" t="s">
        <v>171</v>
      </c>
      <c r="F55" s="162" t="s">
        <v>172</v>
      </c>
      <c r="G55" s="27" t="s">
        <v>181</v>
      </c>
      <c r="H55" s="162" t="s">
        <v>182</v>
      </c>
      <c r="I55" s="27" t="s">
        <v>21</v>
      </c>
      <c r="J55" s="27">
        <v>2</v>
      </c>
    </row>
    <row r="56" spans="1:10" ht="96" customHeight="1" x14ac:dyDescent="0.2">
      <c r="A56" s="27" t="s">
        <v>147</v>
      </c>
      <c r="B56" s="27" t="s">
        <v>148</v>
      </c>
      <c r="C56" s="27" t="s">
        <v>169</v>
      </c>
      <c r="D56" s="161" t="s">
        <v>170</v>
      </c>
      <c r="E56" s="27" t="s">
        <v>171</v>
      </c>
      <c r="F56" s="162" t="s">
        <v>172</v>
      </c>
      <c r="G56" s="27" t="s">
        <v>183</v>
      </c>
      <c r="H56" s="162" t="s">
        <v>184</v>
      </c>
      <c r="I56" s="27" t="s">
        <v>18</v>
      </c>
      <c r="J56" s="27">
        <v>1</v>
      </c>
    </row>
    <row r="57" spans="1:10" ht="96" customHeight="1" x14ac:dyDescent="0.2">
      <c r="A57" s="27" t="s">
        <v>147</v>
      </c>
      <c r="B57" s="27" t="s">
        <v>148</v>
      </c>
      <c r="C57" s="27" t="s">
        <v>169</v>
      </c>
      <c r="D57" s="161" t="s">
        <v>170</v>
      </c>
      <c r="E57" s="27" t="s">
        <v>185</v>
      </c>
      <c r="F57" s="162" t="s">
        <v>186</v>
      </c>
      <c r="G57" s="27" t="s">
        <v>187</v>
      </c>
      <c r="H57" s="162" t="s">
        <v>188</v>
      </c>
      <c r="I57" s="27" t="s">
        <v>21</v>
      </c>
      <c r="J57" s="27">
        <v>1</v>
      </c>
    </row>
    <row r="58" spans="1:10" ht="96" customHeight="1" x14ac:dyDescent="0.2">
      <c r="A58" s="27" t="s">
        <v>147</v>
      </c>
      <c r="B58" s="27" t="s">
        <v>148</v>
      </c>
      <c r="C58" s="27" t="s">
        <v>169</v>
      </c>
      <c r="D58" s="161" t="s">
        <v>170</v>
      </c>
      <c r="E58" s="27" t="s">
        <v>185</v>
      </c>
      <c r="F58" s="162" t="s">
        <v>186</v>
      </c>
      <c r="G58" s="27" t="s">
        <v>189</v>
      </c>
      <c r="H58" s="162" t="s">
        <v>190</v>
      </c>
      <c r="I58" s="27" t="s">
        <v>21</v>
      </c>
      <c r="J58" s="27">
        <v>1</v>
      </c>
    </row>
    <row r="59" spans="1:10" ht="96" customHeight="1" x14ac:dyDescent="0.2">
      <c r="A59" s="27" t="s">
        <v>147</v>
      </c>
      <c r="B59" s="27" t="s">
        <v>148</v>
      </c>
      <c r="C59" s="27" t="s">
        <v>169</v>
      </c>
      <c r="D59" s="161" t="s">
        <v>170</v>
      </c>
      <c r="E59" s="27" t="s">
        <v>185</v>
      </c>
      <c r="F59" s="162" t="s">
        <v>186</v>
      </c>
      <c r="G59" s="27" t="s">
        <v>191</v>
      </c>
      <c r="H59" s="162" t="s">
        <v>192</v>
      </c>
      <c r="I59" s="27" t="s">
        <v>18</v>
      </c>
      <c r="J59" s="27">
        <v>1</v>
      </c>
    </row>
    <row r="60" spans="1:10" ht="96" customHeight="1" x14ac:dyDescent="0.2">
      <c r="A60" s="27" t="s">
        <v>147</v>
      </c>
      <c r="B60" s="27" t="s">
        <v>148</v>
      </c>
      <c r="C60" s="27" t="s">
        <v>193</v>
      </c>
      <c r="D60" s="161" t="s">
        <v>194</v>
      </c>
      <c r="E60" s="27" t="s">
        <v>195</v>
      </c>
      <c r="F60" s="162" t="s">
        <v>196</v>
      </c>
      <c r="G60" s="27" t="s">
        <v>197</v>
      </c>
      <c r="H60" s="162" t="s">
        <v>198</v>
      </c>
      <c r="I60" s="27" t="s">
        <v>18</v>
      </c>
      <c r="J60" s="27">
        <v>0</v>
      </c>
    </row>
    <row r="61" spans="1:10" ht="96" customHeight="1" x14ac:dyDescent="0.2">
      <c r="A61" s="27" t="s">
        <v>147</v>
      </c>
      <c r="B61" s="27" t="s">
        <v>148</v>
      </c>
      <c r="C61" s="27" t="s">
        <v>193</v>
      </c>
      <c r="D61" s="161" t="s">
        <v>194</v>
      </c>
      <c r="E61" s="27" t="s">
        <v>195</v>
      </c>
      <c r="F61" s="162" t="s">
        <v>196</v>
      </c>
      <c r="G61" s="27" t="s">
        <v>199</v>
      </c>
      <c r="H61" s="162" t="s">
        <v>200</v>
      </c>
      <c r="I61" s="27" t="s">
        <v>18</v>
      </c>
      <c r="J61" s="27">
        <v>0</v>
      </c>
    </row>
    <row r="62" spans="1:10" ht="96" customHeight="1" x14ac:dyDescent="0.2">
      <c r="A62" s="27" t="s">
        <v>147</v>
      </c>
      <c r="B62" s="27" t="s">
        <v>148</v>
      </c>
      <c r="C62" s="27" t="s">
        <v>193</v>
      </c>
      <c r="D62" s="161" t="s">
        <v>194</v>
      </c>
      <c r="E62" s="27" t="s">
        <v>201</v>
      </c>
      <c r="F62" s="162" t="s">
        <v>202</v>
      </c>
      <c r="G62" s="27" t="s">
        <v>203</v>
      </c>
      <c r="H62" s="162" t="s">
        <v>204</v>
      </c>
      <c r="I62" s="27" t="s">
        <v>21</v>
      </c>
      <c r="J62" s="27">
        <v>2</v>
      </c>
    </row>
    <row r="63" spans="1:10" ht="96" customHeight="1" x14ac:dyDescent="0.2">
      <c r="A63" s="27" t="s">
        <v>147</v>
      </c>
      <c r="B63" s="27" t="s">
        <v>148</v>
      </c>
      <c r="C63" s="27" t="s">
        <v>193</v>
      </c>
      <c r="D63" s="161" t="s">
        <v>194</v>
      </c>
      <c r="E63" s="27" t="s">
        <v>201</v>
      </c>
      <c r="F63" s="162" t="s">
        <v>202</v>
      </c>
      <c r="G63" s="27" t="s">
        <v>205</v>
      </c>
      <c r="H63" s="162" t="s">
        <v>206</v>
      </c>
      <c r="I63" s="27" t="s">
        <v>21</v>
      </c>
      <c r="J63" s="27">
        <v>2</v>
      </c>
    </row>
    <row r="64" spans="1:10" ht="96" customHeight="1" x14ac:dyDescent="0.2">
      <c r="A64" s="27" t="s">
        <v>147</v>
      </c>
      <c r="B64" s="27" t="s">
        <v>148</v>
      </c>
      <c r="C64" s="27" t="s">
        <v>193</v>
      </c>
      <c r="D64" s="161" t="s">
        <v>194</v>
      </c>
      <c r="E64" s="27" t="s">
        <v>201</v>
      </c>
      <c r="F64" s="162" t="s">
        <v>202</v>
      </c>
      <c r="G64" s="27" t="s">
        <v>207</v>
      </c>
      <c r="H64" s="162" t="s">
        <v>208</v>
      </c>
      <c r="I64" s="27" t="s">
        <v>18</v>
      </c>
      <c r="J64" s="27">
        <v>2</v>
      </c>
    </row>
    <row r="65" spans="1:10" ht="96" customHeight="1" x14ac:dyDescent="0.2">
      <c r="A65" s="27" t="s">
        <v>147</v>
      </c>
      <c r="B65" s="27" t="s">
        <v>148</v>
      </c>
      <c r="C65" s="27" t="s">
        <v>193</v>
      </c>
      <c r="D65" s="161" t="s">
        <v>194</v>
      </c>
      <c r="E65" s="27" t="s">
        <v>201</v>
      </c>
      <c r="F65" s="162" t="s">
        <v>202</v>
      </c>
      <c r="G65" s="27" t="s">
        <v>209</v>
      </c>
      <c r="H65" s="162" t="s">
        <v>210</v>
      </c>
      <c r="I65" s="27" t="s">
        <v>21</v>
      </c>
      <c r="J65" s="27">
        <v>1</v>
      </c>
    </row>
    <row r="66" spans="1:10" ht="96" customHeight="1" x14ac:dyDescent="0.2">
      <c r="A66" s="27" t="s">
        <v>147</v>
      </c>
      <c r="B66" s="27" t="s">
        <v>148</v>
      </c>
      <c r="C66" s="27" t="s">
        <v>193</v>
      </c>
      <c r="D66" s="161" t="s">
        <v>194</v>
      </c>
      <c r="E66" s="27" t="s">
        <v>201</v>
      </c>
      <c r="F66" s="162" t="s">
        <v>202</v>
      </c>
      <c r="G66" s="27" t="s">
        <v>211</v>
      </c>
      <c r="H66" s="162" t="s">
        <v>212</v>
      </c>
      <c r="I66" s="27" t="s">
        <v>21</v>
      </c>
      <c r="J66" s="27">
        <v>1</v>
      </c>
    </row>
    <row r="67" spans="1:10" ht="96" customHeight="1" x14ac:dyDescent="0.2">
      <c r="A67" s="27" t="s">
        <v>147</v>
      </c>
      <c r="B67" s="27" t="s">
        <v>148</v>
      </c>
      <c r="C67" s="27" t="s">
        <v>193</v>
      </c>
      <c r="D67" s="161" t="s">
        <v>194</v>
      </c>
      <c r="E67" s="27" t="s">
        <v>201</v>
      </c>
      <c r="F67" s="162" t="s">
        <v>202</v>
      </c>
      <c r="G67" s="27" t="s">
        <v>213</v>
      </c>
      <c r="H67" s="162" t="s">
        <v>214</v>
      </c>
      <c r="I67" s="27" t="s">
        <v>18</v>
      </c>
      <c r="J67" s="27">
        <v>2</v>
      </c>
    </row>
    <row r="68" spans="1:10" ht="96" customHeight="1" x14ac:dyDescent="0.2">
      <c r="A68" s="27" t="s">
        <v>147</v>
      </c>
      <c r="B68" s="27" t="s">
        <v>148</v>
      </c>
      <c r="C68" s="27" t="s">
        <v>193</v>
      </c>
      <c r="D68" s="161" t="s">
        <v>194</v>
      </c>
      <c r="E68" s="27" t="s">
        <v>201</v>
      </c>
      <c r="F68" s="162" t="s">
        <v>202</v>
      </c>
      <c r="G68" s="27" t="s">
        <v>215</v>
      </c>
      <c r="H68" s="162" t="s">
        <v>216</v>
      </c>
      <c r="I68" s="27" t="s">
        <v>18</v>
      </c>
      <c r="J68" s="27">
        <v>1</v>
      </c>
    </row>
    <row r="69" spans="1:10" ht="96" customHeight="1" x14ac:dyDescent="0.2">
      <c r="A69" s="27" t="s">
        <v>147</v>
      </c>
      <c r="B69" s="27" t="s">
        <v>148</v>
      </c>
      <c r="C69" s="27" t="s">
        <v>193</v>
      </c>
      <c r="D69" s="161" t="s">
        <v>194</v>
      </c>
      <c r="E69" s="27" t="s">
        <v>201</v>
      </c>
      <c r="F69" s="162" t="s">
        <v>202</v>
      </c>
      <c r="G69" s="27" t="s">
        <v>217</v>
      </c>
      <c r="H69" s="162" t="s">
        <v>218</v>
      </c>
      <c r="I69" s="27" t="s">
        <v>18</v>
      </c>
      <c r="J69" s="27">
        <v>2</v>
      </c>
    </row>
    <row r="70" spans="1:10" ht="96" customHeight="1" x14ac:dyDescent="0.2">
      <c r="A70" s="27" t="s">
        <v>147</v>
      </c>
      <c r="B70" s="27" t="s">
        <v>148</v>
      </c>
      <c r="C70" s="27" t="s">
        <v>193</v>
      </c>
      <c r="D70" s="161" t="s">
        <v>194</v>
      </c>
      <c r="E70" s="27" t="s">
        <v>219</v>
      </c>
      <c r="F70" s="162" t="s">
        <v>220</v>
      </c>
      <c r="G70" s="27" t="s">
        <v>221</v>
      </c>
      <c r="H70" s="162" t="s">
        <v>222</v>
      </c>
      <c r="I70" s="27" t="s">
        <v>21</v>
      </c>
      <c r="J70" s="27">
        <v>1</v>
      </c>
    </row>
    <row r="71" spans="1:10" ht="96" customHeight="1" x14ac:dyDescent="0.2">
      <c r="A71" s="27" t="s">
        <v>147</v>
      </c>
      <c r="B71" s="27" t="s">
        <v>148</v>
      </c>
      <c r="C71" s="27" t="s">
        <v>193</v>
      </c>
      <c r="D71" s="161" t="s">
        <v>194</v>
      </c>
      <c r="E71" s="27" t="s">
        <v>219</v>
      </c>
      <c r="F71" s="162" t="s">
        <v>220</v>
      </c>
      <c r="G71" s="27" t="s">
        <v>223</v>
      </c>
      <c r="H71" s="162" t="s">
        <v>224</v>
      </c>
      <c r="I71" s="27" t="s">
        <v>42</v>
      </c>
      <c r="J71" s="27">
        <v>2</v>
      </c>
    </row>
    <row r="72" spans="1:10" ht="96" customHeight="1" x14ac:dyDescent="0.2">
      <c r="A72" s="27" t="s">
        <v>147</v>
      </c>
      <c r="B72" s="27" t="s">
        <v>148</v>
      </c>
      <c r="C72" s="27" t="s">
        <v>193</v>
      </c>
      <c r="D72" s="161" t="s">
        <v>194</v>
      </c>
      <c r="E72" s="27" t="s">
        <v>219</v>
      </c>
      <c r="F72" s="162" t="s">
        <v>220</v>
      </c>
      <c r="G72" s="27" t="s">
        <v>225</v>
      </c>
      <c r="H72" s="162" t="s">
        <v>226</v>
      </c>
      <c r="I72" s="27" t="s">
        <v>42</v>
      </c>
      <c r="J72" s="27">
        <v>2</v>
      </c>
    </row>
    <row r="73" spans="1:10" ht="96" customHeight="1" x14ac:dyDescent="0.2">
      <c r="A73" s="27" t="s">
        <v>147</v>
      </c>
      <c r="B73" s="27" t="s">
        <v>148</v>
      </c>
      <c r="C73" s="27" t="s">
        <v>193</v>
      </c>
      <c r="D73" s="161" t="s">
        <v>194</v>
      </c>
      <c r="E73" s="27" t="s">
        <v>219</v>
      </c>
      <c r="F73" s="162" t="s">
        <v>220</v>
      </c>
      <c r="G73" s="27" t="s">
        <v>227</v>
      </c>
      <c r="H73" s="162" t="s">
        <v>228</v>
      </c>
      <c r="I73" s="27" t="s">
        <v>42</v>
      </c>
      <c r="J73" s="27">
        <v>2</v>
      </c>
    </row>
    <row r="74" spans="1:10" ht="96" customHeight="1" x14ac:dyDescent="0.2">
      <c r="A74" s="27" t="s">
        <v>147</v>
      </c>
      <c r="B74" s="27" t="s">
        <v>148</v>
      </c>
      <c r="C74" s="27" t="s">
        <v>193</v>
      </c>
      <c r="D74" s="161" t="s">
        <v>194</v>
      </c>
      <c r="E74" s="27" t="s">
        <v>219</v>
      </c>
      <c r="F74" s="162" t="s">
        <v>220</v>
      </c>
      <c r="G74" s="27" t="s">
        <v>229</v>
      </c>
      <c r="H74" s="162" t="s">
        <v>230</v>
      </c>
      <c r="I74" s="27" t="s">
        <v>42</v>
      </c>
      <c r="J74" s="27">
        <v>2</v>
      </c>
    </row>
    <row r="75" spans="1:10" ht="96" customHeight="1" x14ac:dyDescent="0.2">
      <c r="A75" s="27" t="s">
        <v>147</v>
      </c>
      <c r="B75" s="27" t="s">
        <v>148</v>
      </c>
      <c r="C75" s="27" t="s">
        <v>193</v>
      </c>
      <c r="D75" s="161" t="s">
        <v>194</v>
      </c>
      <c r="E75" s="27" t="s">
        <v>219</v>
      </c>
      <c r="F75" s="162" t="s">
        <v>220</v>
      </c>
      <c r="G75" s="27" t="s">
        <v>231</v>
      </c>
      <c r="H75" s="162" t="s">
        <v>232</v>
      </c>
      <c r="I75" s="27" t="s">
        <v>42</v>
      </c>
      <c r="J75" s="27">
        <v>2</v>
      </c>
    </row>
    <row r="76" spans="1:10" ht="96" customHeight="1" x14ac:dyDescent="0.2">
      <c r="A76" s="27" t="s">
        <v>147</v>
      </c>
      <c r="B76" s="27" t="s">
        <v>148</v>
      </c>
      <c r="C76" s="27" t="s">
        <v>193</v>
      </c>
      <c r="D76" s="161" t="s">
        <v>194</v>
      </c>
      <c r="E76" s="27" t="s">
        <v>219</v>
      </c>
      <c r="F76" s="162" t="s">
        <v>220</v>
      </c>
      <c r="G76" s="27" t="s">
        <v>233</v>
      </c>
      <c r="H76" s="162" t="s">
        <v>234</v>
      </c>
      <c r="I76" s="27" t="s">
        <v>42</v>
      </c>
      <c r="J76" s="27">
        <v>2</v>
      </c>
    </row>
    <row r="77" spans="1:10" ht="96" customHeight="1" x14ac:dyDescent="0.2">
      <c r="A77" s="27" t="s">
        <v>147</v>
      </c>
      <c r="B77" s="27" t="s">
        <v>148</v>
      </c>
      <c r="C77" s="27" t="s">
        <v>193</v>
      </c>
      <c r="D77" s="161" t="s">
        <v>194</v>
      </c>
      <c r="E77" s="27" t="s">
        <v>219</v>
      </c>
      <c r="F77" s="162" t="s">
        <v>220</v>
      </c>
      <c r="G77" s="27" t="s">
        <v>235</v>
      </c>
      <c r="H77" s="162" t="s">
        <v>236</v>
      </c>
      <c r="I77" s="27" t="s">
        <v>42</v>
      </c>
      <c r="J77" s="27">
        <v>1</v>
      </c>
    </row>
    <row r="78" spans="1:10" ht="96" customHeight="1" x14ac:dyDescent="0.2">
      <c r="A78" s="27" t="s">
        <v>147</v>
      </c>
      <c r="B78" s="27" t="s">
        <v>148</v>
      </c>
      <c r="C78" s="27" t="s">
        <v>237</v>
      </c>
      <c r="D78" s="161" t="s">
        <v>238</v>
      </c>
      <c r="E78" s="27" t="s">
        <v>239</v>
      </c>
      <c r="F78" s="162" t="s">
        <v>240</v>
      </c>
      <c r="G78" s="27" t="s">
        <v>241</v>
      </c>
      <c r="H78" s="162" t="s">
        <v>242</v>
      </c>
      <c r="I78" s="27" t="s">
        <v>18</v>
      </c>
      <c r="J78" s="27">
        <v>2</v>
      </c>
    </row>
    <row r="79" spans="1:10" ht="96" customHeight="1" x14ac:dyDescent="0.2">
      <c r="A79" s="27" t="s">
        <v>147</v>
      </c>
      <c r="B79" s="27" t="s">
        <v>148</v>
      </c>
      <c r="C79" s="27" t="s">
        <v>237</v>
      </c>
      <c r="D79" s="161" t="s">
        <v>238</v>
      </c>
      <c r="E79" s="27" t="s">
        <v>239</v>
      </c>
      <c r="F79" s="162" t="s">
        <v>240</v>
      </c>
      <c r="G79" s="27" t="s">
        <v>243</v>
      </c>
      <c r="H79" s="162" t="s">
        <v>244</v>
      </c>
      <c r="I79" s="27" t="s">
        <v>18</v>
      </c>
      <c r="J79" s="27">
        <v>1</v>
      </c>
    </row>
    <row r="80" spans="1:10" ht="96" customHeight="1" x14ac:dyDescent="0.2">
      <c r="A80" s="27" t="s">
        <v>147</v>
      </c>
      <c r="B80" s="27" t="s">
        <v>148</v>
      </c>
      <c r="C80" s="27" t="s">
        <v>237</v>
      </c>
      <c r="D80" s="161" t="s">
        <v>238</v>
      </c>
      <c r="E80" s="27" t="s">
        <v>245</v>
      </c>
      <c r="F80" s="162" t="s">
        <v>246</v>
      </c>
      <c r="G80" s="27" t="s">
        <v>247</v>
      </c>
      <c r="H80" s="162" t="s">
        <v>248</v>
      </c>
      <c r="I80" s="27" t="s">
        <v>21</v>
      </c>
      <c r="J80" s="27">
        <v>1</v>
      </c>
    </row>
    <row r="81" spans="1:10" ht="96" customHeight="1" x14ac:dyDescent="0.2">
      <c r="A81" s="27" t="s">
        <v>147</v>
      </c>
      <c r="B81" s="27" t="s">
        <v>148</v>
      </c>
      <c r="C81" s="27" t="s">
        <v>237</v>
      </c>
      <c r="D81" s="161" t="s">
        <v>238</v>
      </c>
      <c r="E81" s="27" t="s">
        <v>245</v>
      </c>
      <c r="F81" s="162" t="s">
        <v>246</v>
      </c>
      <c r="G81" s="27" t="s">
        <v>249</v>
      </c>
      <c r="H81" s="162" t="s">
        <v>250</v>
      </c>
      <c r="I81" s="27" t="s">
        <v>21</v>
      </c>
      <c r="J81" s="27">
        <v>2</v>
      </c>
    </row>
    <row r="82" spans="1:10" ht="96" customHeight="1" x14ac:dyDescent="0.2">
      <c r="A82" s="27" t="s">
        <v>147</v>
      </c>
      <c r="B82" s="27" t="s">
        <v>148</v>
      </c>
      <c r="C82" s="27" t="s">
        <v>237</v>
      </c>
      <c r="D82" s="161" t="s">
        <v>238</v>
      </c>
      <c r="E82" s="27" t="s">
        <v>251</v>
      </c>
      <c r="F82" s="162" t="s">
        <v>252</v>
      </c>
      <c r="G82" s="27" t="s">
        <v>253</v>
      </c>
      <c r="H82" s="162" t="s">
        <v>254</v>
      </c>
      <c r="I82" s="27" t="s">
        <v>18</v>
      </c>
      <c r="J82" s="27">
        <v>2</v>
      </c>
    </row>
    <row r="83" spans="1:10" ht="96" customHeight="1" x14ac:dyDescent="0.2">
      <c r="A83" s="27" t="s">
        <v>147</v>
      </c>
      <c r="B83" s="27" t="s">
        <v>148</v>
      </c>
      <c r="C83" s="27" t="s">
        <v>237</v>
      </c>
      <c r="D83" s="161" t="s">
        <v>238</v>
      </c>
      <c r="E83" s="27" t="s">
        <v>251</v>
      </c>
      <c r="F83" s="162" t="s">
        <v>252</v>
      </c>
      <c r="G83" s="27" t="s">
        <v>255</v>
      </c>
      <c r="H83" s="162" t="s">
        <v>256</v>
      </c>
      <c r="I83" s="27" t="s">
        <v>18</v>
      </c>
      <c r="J83" s="27">
        <v>2</v>
      </c>
    </row>
    <row r="84" spans="1:10" ht="96" customHeight="1" x14ac:dyDescent="0.2">
      <c r="A84" s="27" t="s">
        <v>147</v>
      </c>
      <c r="B84" s="27" t="s">
        <v>148</v>
      </c>
      <c r="C84" s="27" t="s">
        <v>237</v>
      </c>
      <c r="D84" s="161" t="s">
        <v>238</v>
      </c>
      <c r="E84" s="27" t="s">
        <v>257</v>
      </c>
      <c r="F84" s="162" t="s">
        <v>258</v>
      </c>
      <c r="G84" s="27" t="s">
        <v>259</v>
      </c>
      <c r="H84" s="162" t="s">
        <v>260</v>
      </c>
      <c r="I84" s="27" t="s">
        <v>21</v>
      </c>
      <c r="J84" s="27">
        <v>0</v>
      </c>
    </row>
    <row r="85" spans="1:10" ht="96" customHeight="1" x14ac:dyDescent="0.2">
      <c r="A85" s="27" t="s">
        <v>147</v>
      </c>
      <c r="B85" s="27" t="s">
        <v>148</v>
      </c>
      <c r="C85" s="27" t="s">
        <v>237</v>
      </c>
      <c r="D85" s="161" t="s">
        <v>238</v>
      </c>
      <c r="E85" s="27" t="s">
        <v>257</v>
      </c>
      <c r="F85" s="162" t="s">
        <v>258</v>
      </c>
      <c r="G85" s="27" t="s">
        <v>261</v>
      </c>
      <c r="H85" s="162" t="s">
        <v>262</v>
      </c>
      <c r="I85" s="27" t="s">
        <v>21</v>
      </c>
      <c r="J85" s="27">
        <v>0</v>
      </c>
    </row>
    <row r="86" spans="1:10" ht="96" customHeight="1" x14ac:dyDescent="0.2">
      <c r="A86" s="27" t="s">
        <v>147</v>
      </c>
      <c r="B86" s="27" t="s">
        <v>148</v>
      </c>
      <c r="C86" s="27" t="s">
        <v>237</v>
      </c>
      <c r="D86" s="161" t="s">
        <v>238</v>
      </c>
      <c r="E86" s="27" t="s">
        <v>257</v>
      </c>
      <c r="F86" s="162" t="s">
        <v>258</v>
      </c>
      <c r="G86" s="27" t="s">
        <v>263</v>
      </c>
      <c r="H86" s="162" t="s">
        <v>264</v>
      </c>
      <c r="I86" s="27" t="s">
        <v>21</v>
      </c>
      <c r="J86" s="27">
        <v>2</v>
      </c>
    </row>
    <row r="87" spans="1:10" ht="96" customHeight="1" x14ac:dyDescent="0.2">
      <c r="A87" s="27" t="s">
        <v>147</v>
      </c>
      <c r="B87" s="27" t="s">
        <v>148</v>
      </c>
      <c r="C87" s="27" t="s">
        <v>265</v>
      </c>
      <c r="D87" s="161" t="s">
        <v>266</v>
      </c>
      <c r="E87" s="27" t="s">
        <v>267</v>
      </c>
      <c r="F87" s="162" t="s">
        <v>268</v>
      </c>
      <c r="G87" s="27" t="s">
        <v>269</v>
      </c>
      <c r="H87" s="162" t="s">
        <v>270</v>
      </c>
      <c r="I87" s="27" t="s">
        <v>18</v>
      </c>
      <c r="J87" s="27">
        <v>2</v>
      </c>
    </row>
    <row r="88" spans="1:10" ht="96" customHeight="1" x14ac:dyDescent="0.2">
      <c r="A88" s="27" t="s">
        <v>147</v>
      </c>
      <c r="B88" s="27" t="s">
        <v>148</v>
      </c>
      <c r="C88" s="27" t="s">
        <v>265</v>
      </c>
      <c r="D88" s="161" t="s">
        <v>266</v>
      </c>
      <c r="E88" s="27" t="s">
        <v>267</v>
      </c>
      <c r="F88" s="162" t="s">
        <v>268</v>
      </c>
      <c r="G88" s="27" t="s">
        <v>271</v>
      </c>
      <c r="H88" s="162" t="s">
        <v>272</v>
      </c>
      <c r="I88" s="27" t="s">
        <v>18</v>
      </c>
      <c r="J88" s="27">
        <v>2</v>
      </c>
    </row>
    <row r="89" spans="1:10" ht="96" customHeight="1" x14ac:dyDescent="0.2">
      <c r="A89" s="27" t="s">
        <v>147</v>
      </c>
      <c r="B89" s="27" t="s">
        <v>148</v>
      </c>
      <c r="C89" s="27" t="s">
        <v>265</v>
      </c>
      <c r="D89" s="161" t="s">
        <v>266</v>
      </c>
      <c r="E89" s="27" t="s">
        <v>267</v>
      </c>
      <c r="F89" s="162" t="s">
        <v>268</v>
      </c>
      <c r="G89" s="27" t="s">
        <v>273</v>
      </c>
      <c r="H89" s="162" t="s">
        <v>274</v>
      </c>
      <c r="I89" s="27" t="s">
        <v>18</v>
      </c>
      <c r="J89" s="27">
        <v>2</v>
      </c>
    </row>
    <row r="90" spans="1:10" ht="96" customHeight="1" x14ac:dyDescent="0.2">
      <c r="A90" s="27" t="s">
        <v>147</v>
      </c>
      <c r="B90" s="27" t="s">
        <v>148</v>
      </c>
      <c r="C90" s="27" t="s">
        <v>265</v>
      </c>
      <c r="D90" s="161" t="s">
        <v>266</v>
      </c>
      <c r="E90" s="27" t="s">
        <v>267</v>
      </c>
      <c r="F90" s="162" t="s">
        <v>268</v>
      </c>
      <c r="G90" s="27" t="s">
        <v>275</v>
      </c>
      <c r="H90" s="162" t="s">
        <v>276</v>
      </c>
      <c r="I90" s="27" t="s">
        <v>18</v>
      </c>
      <c r="J90" s="27">
        <v>2</v>
      </c>
    </row>
    <row r="91" spans="1:10" ht="96" customHeight="1" x14ac:dyDescent="0.2">
      <c r="A91" s="27" t="s">
        <v>147</v>
      </c>
      <c r="B91" s="27" t="s">
        <v>148</v>
      </c>
      <c r="C91" s="27" t="s">
        <v>265</v>
      </c>
      <c r="D91" s="161" t="s">
        <v>266</v>
      </c>
      <c r="E91" s="27" t="s">
        <v>277</v>
      </c>
      <c r="F91" s="162" t="s">
        <v>278</v>
      </c>
      <c r="G91" s="27" t="s">
        <v>279</v>
      </c>
      <c r="H91" s="162" t="s">
        <v>280</v>
      </c>
      <c r="I91" s="27" t="s">
        <v>18</v>
      </c>
      <c r="J91" s="27">
        <v>1</v>
      </c>
    </row>
    <row r="92" spans="1:10" ht="96" customHeight="1" x14ac:dyDescent="0.2">
      <c r="A92" s="27" t="s">
        <v>147</v>
      </c>
      <c r="B92" s="27" t="s">
        <v>148</v>
      </c>
      <c r="C92" s="27" t="s">
        <v>265</v>
      </c>
      <c r="D92" s="161" t="s">
        <v>266</v>
      </c>
      <c r="E92" s="27" t="s">
        <v>277</v>
      </c>
      <c r="F92" s="162" t="s">
        <v>278</v>
      </c>
      <c r="G92" s="27" t="s">
        <v>281</v>
      </c>
      <c r="H92" s="162" t="s">
        <v>282</v>
      </c>
      <c r="I92" s="27" t="s">
        <v>21</v>
      </c>
      <c r="J92" s="27">
        <v>1</v>
      </c>
    </row>
    <row r="93" spans="1:10" ht="96" customHeight="1" x14ac:dyDescent="0.2">
      <c r="A93" s="27" t="s">
        <v>147</v>
      </c>
      <c r="B93" s="27" t="s">
        <v>148</v>
      </c>
      <c r="C93" s="27" t="s">
        <v>265</v>
      </c>
      <c r="D93" s="161" t="s">
        <v>266</v>
      </c>
      <c r="E93" s="27" t="s">
        <v>277</v>
      </c>
      <c r="F93" s="162" t="s">
        <v>278</v>
      </c>
      <c r="G93" s="27" t="s">
        <v>283</v>
      </c>
      <c r="H93" s="162" t="s">
        <v>284</v>
      </c>
      <c r="I93" s="27" t="s">
        <v>21</v>
      </c>
      <c r="J93" s="27">
        <v>2</v>
      </c>
    </row>
    <row r="94" spans="1:10" ht="96" customHeight="1" x14ac:dyDescent="0.2">
      <c r="A94" s="27" t="s">
        <v>147</v>
      </c>
      <c r="B94" s="27" t="s">
        <v>148</v>
      </c>
      <c r="C94" s="27" t="s">
        <v>265</v>
      </c>
      <c r="D94" s="161" t="s">
        <v>266</v>
      </c>
      <c r="E94" s="27" t="s">
        <v>277</v>
      </c>
      <c r="F94" s="162" t="s">
        <v>278</v>
      </c>
      <c r="G94" s="27" t="s">
        <v>285</v>
      </c>
      <c r="H94" s="162" t="s">
        <v>286</v>
      </c>
      <c r="I94" s="27" t="s">
        <v>21</v>
      </c>
      <c r="J94" s="27">
        <v>2</v>
      </c>
    </row>
    <row r="95" spans="1:10" ht="96" customHeight="1" x14ac:dyDescent="0.2">
      <c r="A95" s="27" t="s">
        <v>147</v>
      </c>
      <c r="B95" s="27" t="s">
        <v>148</v>
      </c>
      <c r="C95" s="27" t="s">
        <v>287</v>
      </c>
      <c r="D95" s="161" t="s">
        <v>288</v>
      </c>
      <c r="E95" s="27" t="s">
        <v>289</v>
      </c>
      <c r="F95" s="162" t="s">
        <v>290</v>
      </c>
      <c r="G95" s="27" t="s">
        <v>291</v>
      </c>
      <c r="H95" s="162" t="s">
        <v>292</v>
      </c>
      <c r="I95" s="27" t="s">
        <v>21</v>
      </c>
      <c r="J95" s="27">
        <v>1</v>
      </c>
    </row>
    <row r="96" spans="1:10" ht="96" customHeight="1" x14ac:dyDescent="0.2">
      <c r="A96" s="27" t="s">
        <v>147</v>
      </c>
      <c r="B96" s="27" t="s">
        <v>148</v>
      </c>
      <c r="C96" s="27" t="s">
        <v>287</v>
      </c>
      <c r="D96" s="161" t="s">
        <v>288</v>
      </c>
      <c r="E96" s="27" t="s">
        <v>289</v>
      </c>
      <c r="F96" s="162" t="s">
        <v>290</v>
      </c>
      <c r="G96" s="27" t="s">
        <v>293</v>
      </c>
      <c r="H96" s="162" t="s">
        <v>294</v>
      </c>
      <c r="I96" s="27" t="s">
        <v>42</v>
      </c>
      <c r="J96" s="27">
        <v>2</v>
      </c>
    </row>
    <row r="97" spans="1:10" ht="96" customHeight="1" x14ac:dyDescent="0.2">
      <c r="A97" s="27" t="s">
        <v>147</v>
      </c>
      <c r="B97" s="27" t="s">
        <v>148</v>
      </c>
      <c r="C97" s="27" t="s">
        <v>287</v>
      </c>
      <c r="D97" s="161" t="s">
        <v>288</v>
      </c>
      <c r="E97" s="27" t="s">
        <v>295</v>
      </c>
      <c r="F97" s="162" t="s">
        <v>296</v>
      </c>
      <c r="G97" s="27" t="s">
        <v>297</v>
      </c>
      <c r="H97" s="162" t="s">
        <v>298</v>
      </c>
      <c r="I97" s="27" t="s">
        <v>21</v>
      </c>
      <c r="J97" s="27">
        <v>2</v>
      </c>
    </row>
    <row r="98" spans="1:10" ht="96" customHeight="1" x14ac:dyDescent="0.2">
      <c r="A98" s="27" t="s">
        <v>147</v>
      </c>
      <c r="B98" s="27" t="s">
        <v>148</v>
      </c>
      <c r="C98" s="27" t="s">
        <v>287</v>
      </c>
      <c r="D98" s="161" t="s">
        <v>288</v>
      </c>
      <c r="E98" s="27" t="s">
        <v>295</v>
      </c>
      <c r="F98" s="162" t="s">
        <v>296</v>
      </c>
      <c r="G98" s="27" t="s">
        <v>299</v>
      </c>
      <c r="H98" s="162" t="s">
        <v>300</v>
      </c>
      <c r="I98" s="27" t="s">
        <v>18</v>
      </c>
      <c r="J98" s="27">
        <v>2</v>
      </c>
    </row>
    <row r="99" spans="1:10" ht="96" customHeight="1" x14ac:dyDescent="0.2">
      <c r="A99" s="27" t="s">
        <v>147</v>
      </c>
      <c r="B99" s="27" t="s">
        <v>148</v>
      </c>
      <c r="C99" s="27" t="s">
        <v>287</v>
      </c>
      <c r="D99" s="161" t="s">
        <v>288</v>
      </c>
      <c r="E99" s="27" t="s">
        <v>295</v>
      </c>
      <c r="F99" s="162" t="s">
        <v>296</v>
      </c>
      <c r="G99" s="27" t="s">
        <v>301</v>
      </c>
      <c r="H99" s="162" t="s">
        <v>302</v>
      </c>
      <c r="I99" s="27" t="s">
        <v>21</v>
      </c>
      <c r="J99" s="27">
        <v>2</v>
      </c>
    </row>
    <row r="100" spans="1:10" ht="96" customHeight="1" x14ac:dyDescent="0.2">
      <c r="A100" s="27" t="s">
        <v>147</v>
      </c>
      <c r="B100" s="27" t="s">
        <v>148</v>
      </c>
      <c r="C100" s="27" t="s">
        <v>287</v>
      </c>
      <c r="D100" s="161" t="s">
        <v>288</v>
      </c>
      <c r="E100" s="27" t="s">
        <v>295</v>
      </c>
      <c r="F100" s="162" t="s">
        <v>296</v>
      </c>
      <c r="G100" s="27" t="s">
        <v>303</v>
      </c>
      <c r="H100" s="162" t="s">
        <v>304</v>
      </c>
      <c r="I100" s="27" t="s">
        <v>21</v>
      </c>
      <c r="J100" s="27">
        <v>2</v>
      </c>
    </row>
    <row r="101" spans="1:10" ht="96" customHeight="1" x14ac:dyDescent="0.2">
      <c r="A101" s="27" t="s">
        <v>147</v>
      </c>
      <c r="B101" s="27" t="s">
        <v>148</v>
      </c>
      <c r="C101" s="27" t="s">
        <v>287</v>
      </c>
      <c r="D101" s="161" t="s">
        <v>288</v>
      </c>
      <c r="E101" s="27" t="s">
        <v>295</v>
      </c>
      <c r="F101" s="162" t="s">
        <v>296</v>
      </c>
      <c r="G101" s="27" t="s">
        <v>305</v>
      </c>
      <c r="H101" s="162" t="s">
        <v>306</v>
      </c>
      <c r="I101" s="27" t="s">
        <v>21</v>
      </c>
      <c r="J101" s="27">
        <v>2</v>
      </c>
    </row>
    <row r="102" spans="1:10" ht="96" customHeight="1" x14ac:dyDescent="0.2">
      <c r="A102" s="27" t="s">
        <v>147</v>
      </c>
      <c r="B102" s="27" t="s">
        <v>148</v>
      </c>
      <c r="C102" s="27" t="s">
        <v>287</v>
      </c>
      <c r="D102" s="161" t="s">
        <v>288</v>
      </c>
      <c r="E102" s="27" t="s">
        <v>295</v>
      </c>
      <c r="F102" s="162" t="s">
        <v>296</v>
      </c>
      <c r="G102" s="27" t="s">
        <v>307</v>
      </c>
      <c r="H102" s="162" t="s">
        <v>308</v>
      </c>
      <c r="I102" s="27" t="s">
        <v>18</v>
      </c>
      <c r="J102" s="27">
        <v>2</v>
      </c>
    </row>
    <row r="103" spans="1:10" ht="96" customHeight="1" x14ac:dyDescent="0.2">
      <c r="A103" s="27" t="s">
        <v>147</v>
      </c>
      <c r="B103" s="27" t="s">
        <v>148</v>
      </c>
      <c r="C103" s="27" t="s">
        <v>287</v>
      </c>
      <c r="D103" s="161" t="s">
        <v>288</v>
      </c>
      <c r="E103" s="27" t="s">
        <v>295</v>
      </c>
      <c r="F103" s="162" t="s">
        <v>296</v>
      </c>
      <c r="G103" s="27" t="s">
        <v>309</v>
      </c>
      <c r="H103" s="162" t="s">
        <v>310</v>
      </c>
      <c r="I103" s="27" t="s">
        <v>18</v>
      </c>
      <c r="J103" s="27">
        <v>2</v>
      </c>
    </row>
    <row r="104" spans="1:10" ht="96" customHeight="1" x14ac:dyDescent="0.2">
      <c r="A104" s="27" t="s">
        <v>147</v>
      </c>
      <c r="B104" s="27" t="s">
        <v>148</v>
      </c>
      <c r="C104" s="27" t="s">
        <v>287</v>
      </c>
      <c r="D104" s="161" t="s">
        <v>288</v>
      </c>
      <c r="E104" s="27" t="s">
        <v>311</v>
      </c>
      <c r="F104" s="162" t="s">
        <v>312</v>
      </c>
      <c r="G104" s="27" t="s">
        <v>313</v>
      </c>
      <c r="H104" s="162" t="s">
        <v>314</v>
      </c>
      <c r="I104" s="27" t="s">
        <v>18</v>
      </c>
      <c r="J104" s="27">
        <v>2</v>
      </c>
    </row>
    <row r="105" spans="1:10" ht="96" customHeight="1" x14ac:dyDescent="0.2">
      <c r="A105" s="27" t="s">
        <v>147</v>
      </c>
      <c r="B105" s="27" t="s">
        <v>148</v>
      </c>
      <c r="C105" s="27" t="s">
        <v>287</v>
      </c>
      <c r="D105" s="161" t="s">
        <v>288</v>
      </c>
      <c r="E105" s="27" t="s">
        <v>311</v>
      </c>
      <c r="F105" s="162" t="s">
        <v>312</v>
      </c>
      <c r="G105" s="27" t="s">
        <v>315</v>
      </c>
      <c r="H105" s="162" t="s">
        <v>316</v>
      </c>
      <c r="I105" s="27" t="s">
        <v>21</v>
      </c>
      <c r="J105" s="27">
        <v>2</v>
      </c>
    </row>
    <row r="106" spans="1:10" ht="96" customHeight="1" x14ac:dyDescent="0.2">
      <c r="A106" s="27" t="s">
        <v>147</v>
      </c>
      <c r="B106" s="27" t="s">
        <v>148</v>
      </c>
      <c r="C106" s="27" t="s">
        <v>287</v>
      </c>
      <c r="D106" s="161" t="s">
        <v>288</v>
      </c>
      <c r="E106" s="27" t="s">
        <v>311</v>
      </c>
      <c r="F106" s="162" t="s">
        <v>312</v>
      </c>
      <c r="G106" s="27" t="s">
        <v>317</v>
      </c>
      <c r="H106" s="162" t="s">
        <v>318</v>
      </c>
      <c r="I106" s="27" t="s">
        <v>21</v>
      </c>
      <c r="J106" s="27">
        <v>2</v>
      </c>
    </row>
    <row r="107" spans="1:10" ht="96" customHeight="1" x14ac:dyDescent="0.2">
      <c r="A107" s="27" t="s">
        <v>147</v>
      </c>
      <c r="B107" s="27" t="s">
        <v>148</v>
      </c>
      <c r="C107" s="27" t="s">
        <v>287</v>
      </c>
      <c r="D107" s="161" t="s">
        <v>288</v>
      </c>
      <c r="E107" s="27" t="s">
        <v>311</v>
      </c>
      <c r="F107" s="162" t="s">
        <v>312</v>
      </c>
      <c r="G107" s="27" t="s">
        <v>319</v>
      </c>
      <c r="H107" s="162" t="s">
        <v>320</v>
      </c>
      <c r="I107" s="27" t="s">
        <v>21</v>
      </c>
      <c r="J107" s="27">
        <v>2</v>
      </c>
    </row>
    <row r="108" spans="1:10" ht="96" customHeight="1" x14ac:dyDescent="0.2">
      <c r="A108" s="27" t="s">
        <v>147</v>
      </c>
      <c r="B108" s="27" t="s">
        <v>148</v>
      </c>
      <c r="C108" s="27" t="s">
        <v>287</v>
      </c>
      <c r="D108" s="161" t="s">
        <v>288</v>
      </c>
      <c r="E108" s="27" t="s">
        <v>321</v>
      </c>
      <c r="F108" s="162" t="s">
        <v>322</v>
      </c>
      <c r="G108" s="27" t="s">
        <v>323</v>
      </c>
      <c r="H108" s="162" t="s">
        <v>324</v>
      </c>
      <c r="I108" s="27" t="s">
        <v>21</v>
      </c>
      <c r="J108" s="27">
        <v>2</v>
      </c>
    </row>
    <row r="109" spans="1:10" ht="96" customHeight="1" x14ac:dyDescent="0.2">
      <c r="A109" s="27" t="s">
        <v>325</v>
      </c>
      <c r="B109" s="27" t="s">
        <v>326</v>
      </c>
      <c r="C109" s="27" t="s">
        <v>327</v>
      </c>
      <c r="D109" s="161" t="s">
        <v>328</v>
      </c>
      <c r="E109" s="27" t="s">
        <v>329</v>
      </c>
      <c r="F109" s="162" t="s">
        <v>330</v>
      </c>
      <c r="G109" s="27" t="s">
        <v>331</v>
      </c>
      <c r="H109" s="162" t="s">
        <v>332</v>
      </c>
      <c r="I109" s="27" t="s">
        <v>18</v>
      </c>
      <c r="J109" s="27">
        <v>1</v>
      </c>
    </row>
    <row r="110" spans="1:10" ht="96" customHeight="1" x14ac:dyDescent="0.2">
      <c r="A110" s="27" t="s">
        <v>325</v>
      </c>
      <c r="B110" s="27" t="s">
        <v>326</v>
      </c>
      <c r="C110" s="27" t="s">
        <v>327</v>
      </c>
      <c r="D110" s="161" t="s">
        <v>328</v>
      </c>
      <c r="E110" s="27" t="s">
        <v>329</v>
      </c>
      <c r="F110" s="162" t="s">
        <v>330</v>
      </c>
      <c r="G110" s="27" t="s">
        <v>333</v>
      </c>
      <c r="H110" s="162" t="s">
        <v>334</v>
      </c>
      <c r="I110" s="27" t="s">
        <v>18</v>
      </c>
      <c r="J110" s="27">
        <v>1</v>
      </c>
    </row>
    <row r="111" spans="1:10" ht="96" customHeight="1" x14ac:dyDescent="0.2">
      <c r="A111" s="27" t="s">
        <v>325</v>
      </c>
      <c r="B111" s="27" t="s">
        <v>326</v>
      </c>
      <c r="C111" s="27" t="s">
        <v>327</v>
      </c>
      <c r="D111" s="161" t="s">
        <v>328</v>
      </c>
      <c r="E111" s="27" t="s">
        <v>329</v>
      </c>
      <c r="F111" s="162" t="s">
        <v>330</v>
      </c>
      <c r="G111" s="27" t="s">
        <v>335</v>
      </c>
      <c r="H111" s="162" t="s">
        <v>336</v>
      </c>
      <c r="I111" s="27" t="s">
        <v>18</v>
      </c>
      <c r="J111" s="27">
        <v>0</v>
      </c>
    </row>
    <row r="112" spans="1:10" ht="96" customHeight="1" x14ac:dyDescent="0.2">
      <c r="A112" s="27" t="s">
        <v>325</v>
      </c>
      <c r="B112" s="27" t="s">
        <v>326</v>
      </c>
      <c r="C112" s="27" t="s">
        <v>327</v>
      </c>
      <c r="D112" s="161" t="s">
        <v>328</v>
      </c>
      <c r="E112" s="27" t="s">
        <v>329</v>
      </c>
      <c r="F112" s="162" t="s">
        <v>330</v>
      </c>
      <c r="G112" s="27" t="s">
        <v>337</v>
      </c>
      <c r="H112" s="162" t="s">
        <v>338</v>
      </c>
      <c r="I112" s="27" t="s">
        <v>18</v>
      </c>
      <c r="J112" s="27">
        <v>0</v>
      </c>
    </row>
    <row r="113" spans="1:10" ht="96" customHeight="1" x14ac:dyDescent="0.2">
      <c r="A113" s="27" t="s">
        <v>325</v>
      </c>
      <c r="B113" s="27" t="s">
        <v>326</v>
      </c>
      <c r="C113" s="27" t="s">
        <v>327</v>
      </c>
      <c r="D113" s="161" t="s">
        <v>328</v>
      </c>
      <c r="E113" s="27" t="s">
        <v>329</v>
      </c>
      <c r="F113" s="162" t="s">
        <v>330</v>
      </c>
      <c r="G113" s="27" t="s">
        <v>339</v>
      </c>
      <c r="H113" s="162" t="s">
        <v>340</v>
      </c>
      <c r="I113" s="27" t="s">
        <v>18</v>
      </c>
      <c r="J113" s="27">
        <v>1</v>
      </c>
    </row>
    <row r="114" spans="1:10" ht="96" customHeight="1" x14ac:dyDescent="0.2">
      <c r="A114" s="27" t="s">
        <v>325</v>
      </c>
      <c r="B114" s="27" t="s">
        <v>326</v>
      </c>
      <c r="C114" s="27" t="s">
        <v>327</v>
      </c>
      <c r="D114" s="161" t="s">
        <v>328</v>
      </c>
      <c r="E114" s="27" t="s">
        <v>329</v>
      </c>
      <c r="F114" s="162" t="s">
        <v>330</v>
      </c>
      <c r="G114" s="27" t="s">
        <v>341</v>
      </c>
      <c r="H114" s="162" t="s">
        <v>342</v>
      </c>
      <c r="I114" s="27" t="s">
        <v>18</v>
      </c>
      <c r="J114" s="27">
        <v>1</v>
      </c>
    </row>
    <row r="115" spans="1:10" ht="96" customHeight="1" x14ac:dyDescent="0.2">
      <c r="A115" s="27" t="s">
        <v>325</v>
      </c>
      <c r="B115" s="27" t="s">
        <v>326</v>
      </c>
      <c r="C115" s="27" t="s">
        <v>327</v>
      </c>
      <c r="D115" s="161" t="s">
        <v>328</v>
      </c>
      <c r="E115" s="27" t="s">
        <v>343</v>
      </c>
      <c r="F115" s="162" t="s">
        <v>344</v>
      </c>
      <c r="G115" s="27" t="s">
        <v>345</v>
      </c>
      <c r="H115" s="162" t="s">
        <v>346</v>
      </c>
      <c r="I115" s="27" t="s">
        <v>21</v>
      </c>
      <c r="J115" s="27">
        <v>1</v>
      </c>
    </row>
    <row r="116" spans="1:10" ht="96" customHeight="1" x14ac:dyDescent="0.2">
      <c r="A116" s="27" t="s">
        <v>325</v>
      </c>
      <c r="B116" s="27" t="s">
        <v>326</v>
      </c>
      <c r="C116" s="27" t="s">
        <v>327</v>
      </c>
      <c r="D116" s="161" t="s">
        <v>328</v>
      </c>
      <c r="E116" s="27" t="s">
        <v>343</v>
      </c>
      <c r="F116" s="162" t="s">
        <v>344</v>
      </c>
      <c r="G116" s="27" t="s">
        <v>347</v>
      </c>
      <c r="H116" s="162" t="s">
        <v>348</v>
      </c>
      <c r="I116" s="27" t="s">
        <v>21</v>
      </c>
      <c r="J116" s="27">
        <v>2</v>
      </c>
    </row>
    <row r="117" spans="1:10" ht="96" customHeight="1" x14ac:dyDescent="0.2">
      <c r="A117" s="27" t="s">
        <v>325</v>
      </c>
      <c r="B117" s="27" t="s">
        <v>326</v>
      </c>
      <c r="C117" s="27" t="s">
        <v>327</v>
      </c>
      <c r="D117" s="161" t="s">
        <v>328</v>
      </c>
      <c r="E117" s="27" t="s">
        <v>349</v>
      </c>
      <c r="F117" s="162" t="s">
        <v>350</v>
      </c>
      <c r="G117" s="27" t="s">
        <v>351</v>
      </c>
      <c r="H117" s="162" t="s">
        <v>352</v>
      </c>
      <c r="I117" s="27" t="s">
        <v>18</v>
      </c>
      <c r="J117" s="27">
        <v>1</v>
      </c>
    </row>
    <row r="118" spans="1:10" ht="96" customHeight="1" x14ac:dyDescent="0.2">
      <c r="A118" s="27" t="s">
        <v>325</v>
      </c>
      <c r="B118" s="27" t="s">
        <v>326</v>
      </c>
      <c r="C118" s="27" t="s">
        <v>327</v>
      </c>
      <c r="D118" s="161" t="s">
        <v>328</v>
      </c>
      <c r="E118" s="27" t="s">
        <v>349</v>
      </c>
      <c r="F118" s="162" t="s">
        <v>350</v>
      </c>
      <c r="G118" s="27" t="s">
        <v>353</v>
      </c>
      <c r="H118" s="162" t="s">
        <v>354</v>
      </c>
      <c r="I118" s="27" t="s">
        <v>21</v>
      </c>
      <c r="J118" s="27">
        <v>1</v>
      </c>
    </row>
    <row r="119" spans="1:10" ht="96" customHeight="1" x14ac:dyDescent="0.2">
      <c r="A119" s="27" t="s">
        <v>325</v>
      </c>
      <c r="B119" s="27" t="s">
        <v>326</v>
      </c>
      <c r="C119" s="27" t="s">
        <v>327</v>
      </c>
      <c r="D119" s="161" t="s">
        <v>328</v>
      </c>
      <c r="E119" s="27" t="s">
        <v>355</v>
      </c>
      <c r="F119" s="162" t="s">
        <v>356</v>
      </c>
      <c r="G119" s="27" t="s">
        <v>357</v>
      </c>
      <c r="H119" s="162" t="s">
        <v>358</v>
      </c>
      <c r="I119" s="27" t="s">
        <v>18</v>
      </c>
      <c r="J119" s="27">
        <v>0</v>
      </c>
    </row>
    <row r="120" spans="1:10" ht="96" customHeight="1" x14ac:dyDescent="0.2">
      <c r="A120" s="27" t="s">
        <v>325</v>
      </c>
      <c r="B120" s="27" t="s">
        <v>326</v>
      </c>
      <c r="C120" s="27" t="s">
        <v>327</v>
      </c>
      <c r="D120" s="161" t="s">
        <v>328</v>
      </c>
      <c r="E120" s="27" t="s">
        <v>355</v>
      </c>
      <c r="F120" s="162" t="s">
        <v>356</v>
      </c>
      <c r="G120" s="27" t="s">
        <v>359</v>
      </c>
      <c r="H120" s="162" t="s">
        <v>360</v>
      </c>
      <c r="I120" s="27" t="s">
        <v>18</v>
      </c>
      <c r="J120" s="27">
        <v>0</v>
      </c>
    </row>
    <row r="121" spans="1:10" ht="96" customHeight="1" x14ac:dyDescent="0.2">
      <c r="A121" s="27" t="s">
        <v>325</v>
      </c>
      <c r="B121" s="27" t="s">
        <v>326</v>
      </c>
      <c r="C121" s="27" t="s">
        <v>327</v>
      </c>
      <c r="D121" s="161" t="s">
        <v>328</v>
      </c>
      <c r="E121" s="27" t="s">
        <v>355</v>
      </c>
      <c r="F121" s="162" t="s">
        <v>356</v>
      </c>
      <c r="G121" s="27" t="s">
        <v>361</v>
      </c>
      <c r="H121" s="162" t="s">
        <v>362</v>
      </c>
      <c r="I121" s="27" t="s">
        <v>21</v>
      </c>
      <c r="J121" s="27">
        <v>0</v>
      </c>
    </row>
    <row r="122" spans="1:10" ht="96" customHeight="1" x14ac:dyDescent="0.2">
      <c r="A122" s="27" t="s">
        <v>325</v>
      </c>
      <c r="B122" s="27" t="s">
        <v>326</v>
      </c>
      <c r="C122" s="27" t="s">
        <v>363</v>
      </c>
      <c r="D122" s="161" t="s">
        <v>364</v>
      </c>
      <c r="E122" s="27" t="s">
        <v>365</v>
      </c>
      <c r="F122" s="162" t="s">
        <v>366</v>
      </c>
      <c r="G122" s="27" t="s">
        <v>367</v>
      </c>
      <c r="H122" s="162" t="s">
        <v>368</v>
      </c>
      <c r="I122" s="27" t="s">
        <v>18</v>
      </c>
      <c r="J122" s="27">
        <v>2</v>
      </c>
    </row>
    <row r="123" spans="1:10" ht="96" customHeight="1" x14ac:dyDescent="0.2">
      <c r="A123" s="27" t="s">
        <v>325</v>
      </c>
      <c r="B123" s="27" t="s">
        <v>326</v>
      </c>
      <c r="C123" s="27" t="s">
        <v>363</v>
      </c>
      <c r="D123" s="161" t="s">
        <v>364</v>
      </c>
      <c r="E123" s="27" t="s">
        <v>365</v>
      </c>
      <c r="F123" s="162" t="s">
        <v>366</v>
      </c>
      <c r="G123" s="27" t="s">
        <v>369</v>
      </c>
      <c r="H123" s="162" t="s">
        <v>370</v>
      </c>
      <c r="I123" s="27" t="s">
        <v>18</v>
      </c>
      <c r="J123" s="27">
        <v>2</v>
      </c>
    </row>
    <row r="124" spans="1:10" ht="96" customHeight="1" x14ac:dyDescent="0.2">
      <c r="A124" s="27" t="s">
        <v>325</v>
      </c>
      <c r="B124" s="27" t="s">
        <v>326</v>
      </c>
      <c r="C124" s="27" t="s">
        <v>363</v>
      </c>
      <c r="D124" s="161" t="s">
        <v>364</v>
      </c>
      <c r="E124" s="27" t="s">
        <v>365</v>
      </c>
      <c r="F124" s="162" t="s">
        <v>366</v>
      </c>
      <c r="G124" s="27" t="s">
        <v>371</v>
      </c>
      <c r="H124" s="162" t="s">
        <v>372</v>
      </c>
      <c r="I124" s="27" t="s">
        <v>21</v>
      </c>
      <c r="J124" s="27">
        <v>2</v>
      </c>
    </row>
    <row r="125" spans="1:10" ht="96" customHeight="1" x14ac:dyDescent="0.2">
      <c r="A125" s="27" t="s">
        <v>325</v>
      </c>
      <c r="B125" s="27" t="s">
        <v>326</v>
      </c>
      <c r="C125" s="27" t="s">
        <v>363</v>
      </c>
      <c r="D125" s="161" t="s">
        <v>364</v>
      </c>
      <c r="E125" s="27" t="s">
        <v>373</v>
      </c>
      <c r="F125" s="162" t="s">
        <v>374</v>
      </c>
      <c r="G125" s="27" t="s">
        <v>375</v>
      </c>
      <c r="H125" s="162" t="s">
        <v>376</v>
      </c>
      <c r="I125" s="27" t="s">
        <v>18</v>
      </c>
      <c r="J125" s="27">
        <v>2</v>
      </c>
    </row>
    <row r="126" spans="1:10" ht="96" customHeight="1" x14ac:dyDescent="0.2">
      <c r="A126" s="27" t="s">
        <v>325</v>
      </c>
      <c r="B126" s="27" t="s">
        <v>326</v>
      </c>
      <c r="C126" s="27" t="s">
        <v>363</v>
      </c>
      <c r="D126" s="161" t="s">
        <v>364</v>
      </c>
      <c r="E126" s="27" t="s">
        <v>373</v>
      </c>
      <c r="F126" s="162" t="s">
        <v>374</v>
      </c>
      <c r="G126" s="27" t="s">
        <v>377</v>
      </c>
      <c r="H126" s="162" t="s">
        <v>378</v>
      </c>
      <c r="I126" s="27" t="s">
        <v>21</v>
      </c>
      <c r="J126" s="27">
        <v>2</v>
      </c>
    </row>
    <row r="127" spans="1:10" ht="96" customHeight="1" x14ac:dyDescent="0.2">
      <c r="A127" s="27" t="s">
        <v>325</v>
      </c>
      <c r="B127" s="27" t="s">
        <v>326</v>
      </c>
      <c r="C127" s="27" t="s">
        <v>363</v>
      </c>
      <c r="D127" s="161" t="s">
        <v>364</v>
      </c>
      <c r="E127" s="27" t="s">
        <v>373</v>
      </c>
      <c r="F127" s="162" t="s">
        <v>374</v>
      </c>
      <c r="G127" s="27" t="s">
        <v>379</v>
      </c>
      <c r="H127" s="162" t="s">
        <v>380</v>
      </c>
      <c r="I127" s="27" t="s">
        <v>21</v>
      </c>
      <c r="J127" s="27">
        <v>1</v>
      </c>
    </row>
    <row r="128" spans="1:10" ht="96" customHeight="1" x14ac:dyDescent="0.2">
      <c r="A128" s="27" t="s">
        <v>325</v>
      </c>
      <c r="B128" s="27" t="s">
        <v>326</v>
      </c>
      <c r="C128" s="27" t="s">
        <v>363</v>
      </c>
      <c r="D128" s="161" t="s">
        <v>364</v>
      </c>
      <c r="E128" s="27" t="s">
        <v>373</v>
      </c>
      <c r="F128" s="162" t="s">
        <v>374</v>
      </c>
      <c r="G128" s="27" t="s">
        <v>381</v>
      </c>
      <c r="H128" s="162" t="s">
        <v>382</v>
      </c>
      <c r="I128" s="27" t="s">
        <v>21</v>
      </c>
      <c r="J128" s="27">
        <v>1</v>
      </c>
    </row>
    <row r="129" spans="1:10" ht="96" customHeight="1" x14ac:dyDescent="0.2">
      <c r="A129" s="27" t="s">
        <v>325</v>
      </c>
      <c r="B129" s="27" t="s">
        <v>326</v>
      </c>
      <c r="C129" s="27" t="s">
        <v>363</v>
      </c>
      <c r="D129" s="161" t="s">
        <v>364</v>
      </c>
      <c r="E129" s="27" t="s">
        <v>373</v>
      </c>
      <c r="F129" s="162" t="s">
        <v>374</v>
      </c>
      <c r="G129" s="27" t="s">
        <v>383</v>
      </c>
      <c r="H129" s="162" t="s">
        <v>384</v>
      </c>
      <c r="I129" s="27" t="s">
        <v>21</v>
      </c>
      <c r="J129" s="27">
        <v>1</v>
      </c>
    </row>
    <row r="130" spans="1:10" ht="96" customHeight="1" x14ac:dyDescent="0.2">
      <c r="A130" s="27" t="s">
        <v>325</v>
      </c>
      <c r="B130" s="27" t="s">
        <v>326</v>
      </c>
      <c r="C130" s="27" t="s">
        <v>363</v>
      </c>
      <c r="D130" s="161" t="s">
        <v>364</v>
      </c>
      <c r="E130" s="27" t="s">
        <v>373</v>
      </c>
      <c r="F130" s="162" t="s">
        <v>374</v>
      </c>
      <c r="G130" s="27" t="s">
        <v>385</v>
      </c>
      <c r="H130" s="162" t="s">
        <v>386</v>
      </c>
      <c r="I130" s="27" t="s">
        <v>21</v>
      </c>
      <c r="J130" s="27">
        <v>2</v>
      </c>
    </row>
    <row r="131" spans="1:10" ht="96" customHeight="1" x14ac:dyDescent="0.2">
      <c r="A131" s="27" t="s">
        <v>325</v>
      </c>
      <c r="B131" s="27" t="s">
        <v>326</v>
      </c>
      <c r="C131" s="27" t="s">
        <v>363</v>
      </c>
      <c r="D131" s="161" t="s">
        <v>364</v>
      </c>
      <c r="E131" s="27" t="s">
        <v>387</v>
      </c>
      <c r="F131" s="162" t="s">
        <v>388</v>
      </c>
      <c r="G131" s="27" t="s">
        <v>389</v>
      </c>
      <c r="H131" s="162" t="s">
        <v>390</v>
      </c>
      <c r="I131" s="27" t="s">
        <v>18</v>
      </c>
      <c r="J131" s="27">
        <v>2</v>
      </c>
    </row>
    <row r="132" spans="1:10" ht="96" customHeight="1" x14ac:dyDescent="0.2">
      <c r="A132" s="27" t="s">
        <v>325</v>
      </c>
      <c r="B132" s="27" t="s">
        <v>326</v>
      </c>
      <c r="C132" s="27" t="s">
        <v>363</v>
      </c>
      <c r="D132" s="161" t="s">
        <v>364</v>
      </c>
      <c r="E132" s="27" t="s">
        <v>387</v>
      </c>
      <c r="F132" s="162" t="s">
        <v>388</v>
      </c>
      <c r="G132" s="27" t="s">
        <v>391</v>
      </c>
      <c r="H132" s="162" t="s">
        <v>392</v>
      </c>
      <c r="I132" s="27" t="s">
        <v>21</v>
      </c>
      <c r="J132" s="27">
        <v>1</v>
      </c>
    </row>
    <row r="133" spans="1:10" ht="96" customHeight="1" x14ac:dyDescent="0.2">
      <c r="A133" s="27" t="s">
        <v>325</v>
      </c>
      <c r="B133" s="27" t="s">
        <v>326</v>
      </c>
      <c r="C133" s="27" t="s">
        <v>393</v>
      </c>
      <c r="D133" s="161" t="s">
        <v>394</v>
      </c>
      <c r="E133" s="27" t="s">
        <v>395</v>
      </c>
      <c r="F133" s="162" t="s">
        <v>396</v>
      </c>
      <c r="G133" s="27" t="s">
        <v>397</v>
      </c>
      <c r="H133" s="162" t="s">
        <v>398</v>
      </c>
      <c r="I133" s="27" t="s">
        <v>18</v>
      </c>
      <c r="J133" s="27">
        <v>2</v>
      </c>
    </row>
  </sheetData>
  <pageMargins left="0.75" right="0.75" top="1" bottom="1" header="0" footer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B19" sqref="B19"/>
    </sheetView>
  </sheetViews>
  <sheetFormatPr baseColWidth="10" defaultColWidth="11.42578125" defaultRowHeight="12.75" x14ac:dyDescent="0.2"/>
  <cols>
    <col min="1" max="1" width="13.140625" style="27"/>
    <col min="2" max="3" width="8.28515625" style="27" customWidth="1"/>
    <col min="4" max="4" width="8.28515625" style="161" customWidth="1"/>
    <col min="5" max="5" width="8.28515625" style="27" customWidth="1"/>
    <col min="6" max="6" width="37" style="162" customWidth="1"/>
    <col min="7" max="7" width="11.140625" style="27"/>
    <col min="8" max="8" width="39.5703125" style="162" customWidth="1"/>
    <col min="9" max="9" width="11.28515625" style="27"/>
    <col min="10" max="10" width="9.85546875" style="27"/>
    <col min="11" max="16384" width="11.42578125" style="162"/>
  </cols>
  <sheetData>
    <row r="1" spans="1:5" s="27" customFormat="1" x14ac:dyDescent="0.2">
      <c r="A1" s="40" t="s">
        <v>399</v>
      </c>
      <c r="B1" s="40" t="s">
        <v>400</v>
      </c>
      <c r="C1" s="40" t="s">
        <v>401</v>
      </c>
      <c r="D1" s="40" t="s">
        <v>402</v>
      </c>
      <c r="E1" s="40" t="s">
        <v>403</v>
      </c>
    </row>
    <row r="2" spans="1:5" x14ac:dyDescent="0.2">
      <c r="A2" s="40" t="s">
        <v>12</v>
      </c>
      <c r="B2" s="27">
        <v>7</v>
      </c>
      <c r="C2" s="27">
        <v>4</v>
      </c>
      <c r="D2" s="161">
        <v>3</v>
      </c>
    </row>
    <row r="3" spans="1:5" x14ac:dyDescent="0.2">
      <c r="A3" s="40" t="s">
        <v>327</v>
      </c>
      <c r="B3" s="27">
        <v>9</v>
      </c>
      <c r="C3" s="27">
        <v>5</v>
      </c>
      <c r="D3" s="161">
        <v>4</v>
      </c>
    </row>
    <row r="4" spans="1:5" x14ac:dyDescent="0.2">
      <c r="A4" s="40" t="s">
        <v>363</v>
      </c>
      <c r="B4" s="27">
        <v>18</v>
      </c>
      <c r="C4" s="27">
        <v>8</v>
      </c>
      <c r="D4" s="161">
        <v>10</v>
      </c>
    </row>
    <row r="5" spans="1:5" x14ac:dyDescent="0.2">
      <c r="A5" s="40" t="s">
        <v>149</v>
      </c>
      <c r="B5" s="27">
        <v>7</v>
      </c>
      <c r="C5" s="27">
        <v>4</v>
      </c>
      <c r="D5" s="161">
        <v>2</v>
      </c>
      <c r="E5" s="27">
        <v>1</v>
      </c>
    </row>
    <row r="6" spans="1:5" x14ac:dyDescent="0.2">
      <c r="A6" s="40" t="s">
        <v>169</v>
      </c>
      <c r="B6" s="27">
        <v>11</v>
      </c>
      <c r="C6" s="27">
        <v>6</v>
      </c>
      <c r="D6" s="161">
        <v>5</v>
      </c>
    </row>
    <row r="7" spans="1:5" x14ac:dyDescent="0.2">
      <c r="A7" s="40" t="s">
        <v>26</v>
      </c>
      <c r="B7" s="27">
        <v>8</v>
      </c>
      <c r="C7" s="27">
        <v>4</v>
      </c>
      <c r="D7" s="161">
        <v>2</v>
      </c>
      <c r="E7" s="27">
        <v>2</v>
      </c>
    </row>
    <row r="8" spans="1:5" x14ac:dyDescent="0.2">
      <c r="A8" s="40" t="s">
        <v>43</v>
      </c>
      <c r="B8" s="27">
        <v>5</v>
      </c>
      <c r="C8" s="27">
        <v>5</v>
      </c>
    </row>
    <row r="9" spans="1:5" x14ac:dyDescent="0.2">
      <c r="A9" s="40" t="s">
        <v>393</v>
      </c>
      <c r="B9" s="27">
        <v>2</v>
      </c>
      <c r="C9" s="27">
        <v>2</v>
      </c>
    </row>
    <row r="10" spans="1:5" x14ac:dyDescent="0.2">
      <c r="A10" s="40" t="s">
        <v>193</v>
      </c>
      <c r="B10" s="27">
        <v>27</v>
      </c>
      <c r="C10" s="27">
        <v>7</v>
      </c>
      <c r="D10" s="161">
        <v>7</v>
      </c>
      <c r="E10" s="27">
        <v>13</v>
      </c>
    </row>
    <row r="11" spans="1:5" x14ac:dyDescent="0.2">
      <c r="A11" s="40" t="s">
        <v>53</v>
      </c>
      <c r="B11" s="27">
        <v>10</v>
      </c>
      <c r="C11" s="27">
        <v>4</v>
      </c>
      <c r="D11" s="161">
        <v>4</v>
      </c>
      <c r="E11" s="27">
        <v>2</v>
      </c>
    </row>
    <row r="12" spans="1:5" x14ac:dyDescent="0.2">
      <c r="A12" s="40" t="s">
        <v>69</v>
      </c>
      <c r="B12" s="27">
        <v>10</v>
      </c>
      <c r="C12" s="27">
        <v>6</v>
      </c>
      <c r="D12" s="161">
        <v>4</v>
      </c>
    </row>
    <row r="13" spans="1:5" x14ac:dyDescent="0.2">
      <c r="A13" s="40" t="s">
        <v>89</v>
      </c>
      <c r="B13" s="27">
        <v>14</v>
      </c>
      <c r="C13" s="27">
        <v>6</v>
      </c>
      <c r="D13" s="161">
        <v>8</v>
      </c>
    </row>
    <row r="14" spans="1:5" x14ac:dyDescent="0.2">
      <c r="A14" s="40" t="s">
        <v>237</v>
      </c>
      <c r="B14" s="27">
        <v>12</v>
      </c>
      <c r="C14" s="27">
        <v>7</v>
      </c>
      <c r="D14" s="161">
        <v>5</v>
      </c>
    </row>
    <row r="15" spans="1:5" x14ac:dyDescent="0.2">
      <c r="A15" s="40" t="s">
        <v>265</v>
      </c>
      <c r="B15" s="27">
        <v>14</v>
      </c>
      <c r="C15" s="27">
        <v>9</v>
      </c>
      <c r="D15" s="161">
        <v>5</v>
      </c>
    </row>
    <row r="16" spans="1:5" x14ac:dyDescent="0.2">
      <c r="A16" s="40" t="s">
        <v>287</v>
      </c>
      <c r="B16" s="27">
        <v>27</v>
      </c>
      <c r="C16" s="27">
        <v>8</v>
      </c>
      <c r="D16" s="161">
        <v>17</v>
      </c>
      <c r="E16" s="27">
        <v>2</v>
      </c>
    </row>
    <row r="17" spans="1:5" x14ac:dyDescent="0.2">
      <c r="A17" s="40" t="s">
        <v>111</v>
      </c>
      <c r="B17" s="27">
        <v>2</v>
      </c>
      <c r="D17" s="161">
        <v>0</v>
      </c>
      <c r="E17" s="27">
        <v>2</v>
      </c>
    </row>
    <row r="18" spans="1:5" x14ac:dyDescent="0.2">
      <c r="A18" s="40" t="s">
        <v>119</v>
      </c>
      <c r="B18" s="27">
        <v>16</v>
      </c>
      <c r="C18" s="27">
        <v>8</v>
      </c>
      <c r="D18" s="161">
        <v>2</v>
      </c>
      <c r="E18" s="27">
        <v>6</v>
      </c>
    </row>
    <row r="19" spans="1:5" x14ac:dyDescent="0.2">
      <c r="A19" s="40"/>
    </row>
    <row r="20" spans="1:5" x14ac:dyDescent="0.2">
      <c r="A20" s="40"/>
    </row>
    <row r="21" spans="1:5" x14ac:dyDescent="0.2">
      <c r="A21" s="40"/>
    </row>
    <row r="22" spans="1:5" x14ac:dyDescent="0.2">
      <c r="A22" s="40"/>
    </row>
  </sheetData>
  <pageMargins left="0.75" right="0.75" top="1" bottom="1" header="0" footer="0"/>
  <pageSetup paperSize="9" orientation="portrait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/>
  </sheetViews>
  <sheetFormatPr baseColWidth="10" defaultColWidth="11.42578125" defaultRowHeight="12.75" x14ac:dyDescent="0.2"/>
  <cols>
    <col min="1" max="1" width="13.140625" style="27"/>
    <col min="2" max="3" width="7.5703125" style="27" customWidth="1"/>
    <col min="4" max="4" width="7.5703125" style="161" customWidth="1"/>
    <col min="5" max="5" width="7.5703125" style="27" customWidth="1"/>
    <col min="6" max="6" width="37" style="162" customWidth="1"/>
    <col min="7" max="7" width="11.140625" style="27"/>
    <col min="8" max="8" width="39.5703125" style="162" customWidth="1"/>
    <col min="9" max="9" width="11.28515625" style="27"/>
    <col min="10" max="10" width="9.85546875" style="27"/>
    <col min="11" max="16384" width="11.42578125" style="162"/>
  </cols>
  <sheetData>
    <row r="1" spans="1:5" s="27" customFormat="1" x14ac:dyDescent="0.2">
      <c r="A1" s="40" t="s">
        <v>2</v>
      </c>
      <c r="B1" s="40" t="s">
        <v>400</v>
      </c>
      <c r="C1" s="40" t="s">
        <v>401</v>
      </c>
      <c r="D1" s="40" t="s">
        <v>402</v>
      </c>
      <c r="E1" s="40" t="s">
        <v>403</v>
      </c>
    </row>
    <row r="2" spans="1:5" x14ac:dyDescent="0.2">
      <c r="A2" s="40" t="s">
        <v>12</v>
      </c>
      <c r="B2" s="27">
        <v>4</v>
      </c>
      <c r="C2" s="27">
        <v>2</v>
      </c>
      <c r="D2" s="161">
        <v>2</v>
      </c>
    </row>
    <row r="3" spans="1:5" x14ac:dyDescent="0.2">
      <c r="A3" s="40" t="s">
        <v>327</v>
      </c>
      <c r="B3" s="27">
        <v>13</v>
      </c>
      <c r="C3" s="27">
        <v>9</v>
      </c>
      <c r="D3" s="161">
        <v>4</v>
      </c>
    </row>
    <row r="4" spans="1:5" x14ac:dyDescent="0.2">
      <c r="A4" s="40" t="s">
        <v>363</v>
      </c>
      <c r="B4" s="27">
        <v>11</v>
      </c>
      <c r="C4" s="27">
        <v>4</v>
      </c>
      <c r="D4" s="161">
        <v>7</v>
      </c>
    </row>
    <row r="5" spans="1:5" x14ac:dyDescent="0.2">
      <c r="A5" s="40" t="s">
        <v>149</v>
      </c>
      <c r="B5" s="27">
        <v>7</v>
      </c>
      <c r="C5" s="27">
        <v>4</v>
      </c>
      <c r="D5" s="161">
        <v>2</v>
      </c>
      <c r="E5" s="27">
        <v>1</v>
      </c>
    </row>
    <row r="6" spans="1:5" x14ac:dyDescent="0.2">
      <c r="A6" s="40" t="s">
        <v>169</v>
      </c>
      <c r="B6" s="27">
        <v>9</v>
      </c>
      <c r="C6" s="27">
        <v>5</v>
      </c>
      <c r="D6" s="161">
        <v>4</v>
      </c>
    </row>
    <row r="7" spans="1:5" x14ac:dyDescent="0.2">
      <c r="A7" s="40" t="s">
        <v>26</v>
      </c>
      <c r="B7" s="27">
        <v>4</v>
      </c>
      <c r="C7" s="27">
        <v>2</v>
      </c>
      <c r="D7" s="161">
        <v>1</v>
      </c>
      <c r="E7" s="27">
        <v>1</v>
      </c>
    </row>
    <row r="8" spans="1:5" x14ac:dyDescent="0.2">
      <c r="A8" s="40" t="s">
        <v>43</v>
      </c>
      <c r="B8" s="27">
        <v>3</v>
      </c>
      <c r="C8" s="27">
        <v>3</v>
      </c>
    </row>
    <row r="9" spans="1:5" x14ac:dyDescent="0.2">
      <c r="A9" s="40" t="s">
        <v>393</v>
      </c>
      <c r="B9" s="27">
        <v>1</v>
      </c>
      <c r="C9" s="27">
        <v>1</v>
      </c>
    </row>
    <row r="10" spans="1:5" x14ac:dyDescent="0.2">
      <c r="A10" s="40" t="s">
        <v>193</v>
      </c>
      <c r="B10" s="27">
        <v>18</v>
      </c>
      <c r="C10" s="27">
        <v>6</v>
      </c>
      <c r="D10" s="161">
        <v>5</v>
      </c>
      <c r="E10" s="27">
        <v>7</v>
      </c>
    </row>
    <row r="11" spans="1:5" x14ac:dyDescent="0.2">
      <c r="A11" s="40" t="s">
        <v>53</v>
      </c>
      <c r="B11" s="27">
        <v>5</v>
      </c>
      <c r="C11" s="27">
        <v>2</v>
      </c>
      <c r="D11" s="161">
        <v>2</v>
      </c>
      <c r="E11" s="27">
        <v>1</v>
      </c>
    </row>
    <row r="12" spans="1:5" x14ac:dyDescent="0.2">
      <c r="A12" s="40" t="s">
        <v>69</v>
      </c>
      <c r="B12" s="27">
        <v>7</v>
      </c>
      <c r="C12" s="27">
        <v>3</v>
      </c>
      <c r="D12" s="161">
        <v>4</v>
      </c>
    </row>
    <row r="13" spans="1:5" x14ac:dyDescent="0.2">
      <c r="A13" s="40" t="s">
        <v>89</v>
      </c>
      <c r="B13" s="27">
        <v>7</v>
      </c>
      <c r="C13" s="27">
        <v>3</v>
      </c>
      <c r="D13" s="161">
        <v>4</v>
      </c>
    </row>
    <row r="14" spans="1:5" x14ac:dyDescent="0.2">
      <c r="A14" s="40" t="s">
        <v>237</v>
      </c>
      <c r="B14" s="27">
        <v>9</v>
      </c>
      <c r="C14" s="27">
        <v>4</v>
      </c>
      <c r="D14" s="161">
        <v>5</v>
      </c>
    </row>
    <row r="15" spans="1:5" x14ac:dyDescent="0.2">
      <c r="A15" s="40" t="s">
        <v>265</v>
      </c>
      <c r="B15" s="27">
        <v>8</v>
      </c>
      <c r="C15" s="27">
        <v>5</v>
      </c>
      <c r="D15" s="161">
        <v>3</v>
      </c>
    </row>
    <row r="16" spans="1:5" x14ac:dyDescent="0.2">
      <c r="A16" s="40" t="s">
        <v>287</v>
      </c>
      <c r="B16" s="27">
        <v>14</v>
      </c>
      <c r="C16" s="27">
        <v>4</v>
      </c>
      <c r="D16" s="161">
        <v>9</v>
      </c>
      <c r="E16" s="27">
        <v>1</v>
      </c>
    </row>
    <row r="17" spans="1:5" x14ac:dyDescent="0.2">
      <c r="A17" s="40" t="s">
        <v>111</v>
      </c>
      <c r="B17" s="27">
        <v>2</v>
      </c>
      <c r="D17" s="161">
        <v>1</v>
      </c>
      <c r="E17" s="27">
        <v>1</v>
      </c>
    </row>
    <row r="18" spans="1:5" x14ac:dyDescent="0.2">
      <c r="A18" s="40" t="s">
        <v>119</v>
      </c>
      <c r="B18" s="27">
        <v>10</v>
      </c>
      <c r="C18" s="27">
        <v>6</v>
      </c>
      <c r="D18" s="161">
        <v>1</v>
      </c>
      <c r="E18" s="27">
        <v>3</v>
      </c>
    </row>
    <row r="19" spans="1:5" x14ac:dyDescent="0.2">
      <c r="A19" s="40"/>
    </row>
    <row r="20" spans="1:5" x14ac:dyDescent="0.2">
      <c r="A20" s="40"/>
    </row>
    <row r="21" spans="1:5" x14ac:dyDescent="0.2">
      <c r="A21" s="40"/>
    </row>
    <row r="22" spans="1:5" x14ac:dyDescent="0.2">
      <c r="A22" s="40"/>
    </row>
  </sheetData>
  <pageMargins left="0.75" right="0.75" top="1" bottom="1" header="0" footer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80"/>
  <sheetViews>
    <sheetView workbookViewId="0"/>
  </sheetViews>
  <sheetFormatPr baseColWidth="10" defaultColWidth="11.42578125" defaultRowHeight="12.75" x14ac:dyDescent="0.2"/>
  <cols>
    <col min="1" max="1" width="13.140625" style="27"/>
    <col min="2" max="3" width="7.5703125" style="27" customWidth="1"/>
    <col min="4" max="4" width="7.5703125" style="161" customWidth="1"/>
    <col min="5" max="5" width="7.5703125" style="27" customWidth="1"/>
    <col min="6" max="6" width="37" style="162" customWidth="1"/>
    <col min="7" max="7" width="11.140625" style="27"/>
    <col min="8" max="8" width="39.5703125" style="162" customWidth="1"/>
    <col min="9" max="9" width="11.28515625" style="27"/>
    <col min="10" max="10" width="9.85546875" style="27"/>
    <col min="11" max="16384" width="11.42578125" style="162"/>
  </cols>
  <sheetData>
    <row r="1" spans="1:5" s="27" customFormat="1" x14ac:dyDescent="0.2">
      <c r="A1" s="40" t="s">
        <v>399</v>
      </c>
      <c r="B1" s="40" t="s">
        <v>400</v>
      </c>
      <c r="C1" s="40" t="s">
        <v>401</v>
      </c>
      <c r="D1" s="40" t="s">
        <v>402</v>
      </c>
      <c r="E1" s="40" t="s">
        <v>403</v>
      </c>
    </row>
    <row r="2" spans="1:5" x14ac:dyDescent="0.2">
      <c r="A2" s="40" t="s">
        <v>14</v>
      </c>
      <c r="B2" s="27">
        <v>7</v>
      </c>
      <c r="C2" s="27">
        <v>4</v>
      </c>
      <c r="D2" s="161">
        <v>3</v>
      </c>
    </row>
    <row r="3" spans="1:5" x14ac:dyDescent="0.2">
      <c r="A3" s="40" t="s">
        <v>329</v>
      </c>
      <c r="B3" s="27">
        <v>4</v>
      </c>
      <c r="C3" s="27">
        <v>4</v>
      </c>
    </row>
    <row r="4" spans="1:5" x14ac:dyDescent="0.2">
      <c r="A4" s="40" t="s">
        <v>343</v>
      </c>
      <c r="B4" s="27">
        <v>3</v>
      </c>
      <c r="D4" s="161">
        <v>3</v>
      </c>
    </row>
    <row r="5" spans="1:5" x14ac:dyDescent="0.2">
      <c r="A5" s="40" t="s">
        <v>349</v>
      </c>
      <c r="B5" s="27">
        <v>2</v>
      </c>
      <c r="C5" s="27">
        <v>1</v>
      </c>
      <c r="D5" s="161">
        <v>1</v>
      </c>
    </row>
    <row r="6" spans="1:5" x14ac:dyDescent="0.2">
      <c r="A6" s="40" t="s">
        <v>355</v>
      </c>
      <c r="B6" s="27">
        <v>0</v>
      </c>
      <c r="C6" s="27">
        <v>0</v>
      </c>
      <c r="D6" s="161">
        <v>0</v>
      </c>
    </row>
    <row r="7" spans="1:5" x14ac:dyDescent="0.2">
      <c r="A7" s="40" t="s">
        <v>365</v>
      </c>
      <c r="B7" s="27">
        <v>6</v>
      </c>
      <c r="C7" s="27">
        <v>4</v>
      </c>
      <c r="D7" s="161">
        <v>2</v>
      </c>
    </row>
    <row r="8" spans="1:5" x14ac:dyDescent="0.2">
      <c r="A8" s="40" t="s">
        <v>373</v>
      </c>
      <c r="B8" s="27">
        <v>9</v>
      </c>
      <c r="C8" s="27">
        <v>2</v>
      </c>
      <c r="D8" s="161">
        <v>7</v>
      </c>
    </row>
    <row r="9" spans="1:5" x14ac:dyDescent="0.2">
      <c r="A9" s="40" t="s">
        <v>387</v>
      </c>
      <c r="B9" s="27">
        <v>3</v>
      </c>
      <c r="C9" s="27">
        <v>2</v>
      </c>
      <c r="D9" s="161">
        <v>1</v>
      </c>
    </row>
    <row r="10" spans="1:5" x14ac:dyDescent="0.2">
      <c r="A10" s="40" t="s">
        <v>151</v>
      </c>
      <c r="B10" s="27">
        <v>2</v>
      </c>
      <c r="C10" s="27">
        <v>2</v>
      </c>
    </row>
    <row r="11" spans="1:5" x14ac:dyDescent="0.2">
      <c r="A11" s="40" t="s">
        <v>157</v>
      </c>
      <c r="B11" s="27">
        <v>5</v>
      </c>
      <c r="C11" s="27">
        <v>2</v>
      </c>
      <c r="D11" s="161">
        <v>2</v>
      </c>
      <c r="E11" s="27">
        <v>1</v>
      </c>
    </row>
    <row r="12" spans="1:5" x14ac:dyDescent="0.2">
      <c r="A12" s="40" t="s">
        <v>171</v>
      </c>
      <c r="B12" s="27">
        <v>8</v>
      </c>
      <c r="C12" s="27">
        <v>5</v>
      </c>
      <c r="D12" s="161">
        <v>3</v>
      </c>
    </row>
    <row r="13" spans="1:5" x14ac:dyDescent="0.2">
      <c r="A13" s="40" t="s">
        <v>185</v>
      </c>
      <c r="B13" s="27">
        <v>3</v>
      </c>
      <c r="C13" s="27">
        <v>1</v>
      </c>
      <c r="D13" s="161">
        <v>2</v>
      </c>
    </row>
    <row r="14" spans="1:5" x14ac:dyDescent="0.2">
      <c r="A14" s="40" t="s">
        <v>28</v>
      </c>
      <c r="B14" s="27">
        <v>2</v>
      </c>
      <c r="C14" s="27">
        <v>2</v>
      </c>
    </row>
    <row r="15" spans="1:5" x14ac:dyDescent="0.2">
      <c r="A15" s="40" t="s">
        <v>32</v>
      </c>
      <c r="B15" s="27">
        <v>2</v>
      </c>
      <c r="D15" s="161">
        <v>2</v>
      </c>
    </row>
    <row r="16" spans="1:5" x14ac:dyDescent="0.2">
      <c r="A16" s="40" t="s">
        <v>36</v>
      </c>
      <c r="B16" s="27">
        <v>4</v>
      </c>
      <c r="C16" s="27">
        <v>2</v>
      </c>
      <c r="E16" s="27">
        <v>2</v>
      </c>
    </row>
    <row r="17" spans="1:5" x14ac:dyDescent="0.2">
      <c r="A17" s="40" t="s">
        <v>45</v>
      </c>
      <c r="B17" s="27">
        <v>5</v>
      </c>
      <c r="C17" s="27">
        <v>5</v>
      </c>
    </row>
    <row r="18" spans="1:5" x14ac:dyDescent="0.2">
      <c r="A18" s="40" t="s">
        <v>395</v>
      </c>
      <c r="B18" s="27">
        <v>2</v>
      </c>
      <c r="C18" s="27">
        <v>2</v>
      </c>
    </row>
    <row r="19" spans="1:5" x14ac:dyDescent="0.2">
      <c r="A19" s="40" t="s">
        <v>195</v>
      </c>
      <c r="B19" s="27">
        <v>0</v>
      </c>
      <c r="C19" s="27">
        <v>0</v>
      </c>
    </row>
    <row r="20" spans="1:5" x14ac:dyDescent="0.2">
      <c r="A20" s="40" t="s">
        <v>201</v>
      </c>
      <c r="B20" s="27">
        <v>13</v>
      </c>
      <c r="C20" s="27">
        <v>7</v>
      </c>
      <c r="D20" s="161">
        <v>6</v>
      </c>
    </row>
    <row r="21" spans="1:5" x14ac:dyDescent="0.2">
      <c r="A21" s="40" t="s">
        <v>219</v>
      </c>
      <c r="B21" s="27">
        <v>14</v>
      </c>
      <c r="D21" s="161">
        <v>1</v>
      </c>
      <c r="E21" s="27">
        <v>13</v>
      </c>
    </row>
    <row r="22" spans="1:5" x14ac:dyDescent="0.2">
      <c r="A22" s="40" t="s">
        <v>55</v>
      </c>
      <c r="B22" s="27">
        <v>4</v>
      </c>
      <c r="C22" s="27">
        <v>4</v>
      </c>
    </row>
    <row r="23" spans="1:5" x14ac:dyDescent="0.2">
      <c r="A23" s="40" t="s">
        <v>61</v>
      </c>
      <c r="B23" s="27">
        <v>6</v>
      </c>
      <c r="D23" s="161">
        <v>4</v>
      </c>
      <c r="E23" s="27">
        <v>2</v>
      </c>
    </row>
    <row r="24" spans="1:5" x14ac:dyDescent="0.2">
      <c r="A24" s="40" t="s">
        <v>71</v>
      </c>
      <c r="B24" s="27">
        <v>7</v>
      </c>
      <c r="C24" s="27">
        <v>6</v>
      </c>
      <c r="D24" s="161">
        <v>1</v>
      </c>
    </row>
    <row r="25" spans="1:5" x14ac:dyDescent="0.2">
      <c r="A25" s="40" t="s">
        <v>81</v>
      </c>
      <c r="B25" s="27">
        <v>3</v>
      </c>
      <c r="D25" s="161">
        <v>3</v>
      </c>
    </row>
    <row r="26" spans="1:5" x14ac:dyDescent="0.2">
      <c r="A26" s="40" t="s">
        <v>91</v>
      </c>
      <c r="B26" s="27">
        <v>8</v>
      </c>
      <c r="C26" s="27">
        <v>2</v>
      </c>
      <c r="D26" s="161">
        <v>6</v>
      </c>
    </row>
    <row r="27" spans="1:5" x14ac:dyDescent="0.2">
      <c r="A27" s="40" t="s">
        <v>101</v>
      </c>
      <c r="B27" s="27">
        <v>2</v>
      </c>
      <c r="D27" s="161">
        <v>2</v>
      </c>
    </row>
    <row r="28" spans="1:5" x14ac:dyDescent="0.2">
      <c r="A28" s="40" t="s">
        <v>105</v>
      </c>
      <c r="B28" s="27">
        <v>4</v>
      </c>
      <c r="C28" s="27">
        <v>4</v>
      </c>
    </row>
    <row r="29" spans="1:5" x14ac:dyDescent="0.2">
      <c r="A29" s="40" t="s">
        <v>239</v>
      </c>
      <c r="B29" s="27">
        <v>3</v>
      </c>
      <c r="C29" s="27">
        <v>3</v>
      </c>
    </row>
    <row r="30" spans="1:5" x14ac:dyDescent="0.2">
      <c r="A30" s="40" t="s">
        <v>245</v>
      </c>
      <c r="B30" s="27">
        <v>3</v>
      </c>
      <c r="D30" s="161">
        <v>3</v>
      </c>
    </row>
    <row r="31" spans="1:5" x14ac:dyDescent="0.2">
      <c r="A31" s="40" t="s">
        <v>251</v>
      </c>
      <c r="B31" s="27">
        <v>4</v>
      </c>
      <c r="C31" s="27">
        <v>4</v>
      </c>
    </row>
    <row r="32" spans="1:5" x14ac:dyDescent="0.2">
      <c r="A32" s="40" t="s">
        <v>257</v>
      </c>
      <c r="B32" s="27">
        <v>2</v>
      </c>
      <c r="D32" s="161">
        <v>2</v>
      </c>
    </row>
    <row r="33" spans="1:5" x14ac:dyDescent="0.2">
      <c r="A33" s="40" t="s">
        <v>267</v>
      </c>
      <c r="B33" s="27">
        <v>8</v>
      </c>
      <c r="C33" s="27">
        <v>8</v>
      </c>
    </row>
    <row r="34" spans="1:5" x14ac:dyDescent="0.2">
      <c r="A34" s="40" t="s">
        <v>277</v>
      </c>
      <c r="B34" s="27">
        <v>6</v>
      </c>
      <c r="C34" s="27">
        <v>1</v>
      </c>
      <c r="D34" s="161">
        <v>5</v>
      </c>
    </row>
    <row r="35" spans="1:5" x14ac:dyDescent="0.2">
      <c r="A35" s="40" t="s">
        <v>289</v>
      </c>
      <c r="B35" s="27">
        <v>3</v>
      </c>
      <c r="D35" s="161">
        <v>1</v>
      </c>
      <c r="E35" s="27">
        <v>2</v>
      </c>
    </row>
    <row r="36" spans="1:5" x14ac:dyDescent="0.2">
      <c r="A36" s="40" t="s">
        <v>295</v>
      </c>
      <c r="B36" s="27">
        <v>14</v>
      </c>
      <c r="C36" s="27">
        <v>6</v>
      </c>
      <c r="D36" s="161">
        <v>8</v>
      </c>
    </row>
    <row r="37" spans="1:5" x14ac:dyDescent="0.2">
      <c r="A37" s="40" t="s">
        <v>311</v>
      </c>
      <c r="B37" s="27">
        <v>8</v>
      </c>
      <c r="C37" s="27">
        <v>2</v>
      </c>
      <c r="D37" s="161">
        <v>6</v>
      </c>
    </row>
    <row r="38" spans="1:5" x14ac:dyDescent="0.2">
      <c r="A38" s="40" t="s">
        <v>321</v>
      </c>
      <c r="B38" s="27">
        <v>2</v>
      </c>
      <c r="D38" s="161">
        <v>2</v>
      </c>
    </row>
    <row r="39" spans="1:5" x14ac:dyDescent="0.2">
      <c r="A39" s="40" t="s">
        <v>113</v>
      </c>
      <c r="B39" s="27">
        <v>2</v>
      </c>
      <c r="D39" s="161">
        <v>0</v>
      </c>
      <c r="E39" s="27">
        <v>2</v>
      </c>
    </row>
    <row r="40" spans="1:5" x14ac:dyDescent="0.2">
      <c r="A40" s="40" t="s">
        <v>121</v>
      </c>
      <c r="B40" s="27">
        <v>6</v>
      </c>
      <c r="C40" s="27">
        <v>6</v>
      </c>
    </row>
    <row r="41" spans="1:5" x14ac:dyDescent="0.2">
      <c r="A41" s="40" t="s">
        <v>129</v>
      </c>
      <c r="B41" s="27">
        <v>8</v>
      </c>
      <c r="D41" s="161">
        <v>2</v>
      </c>
      <c r="E41" s="27">
        <v>6</v>
      </c>
    </row>
    <row r="42" spans="1:5" x14ac:dyDescent="0.2">
      <c r="A42" s="40" t="s">
        <v>139</v>
      </c>
      <c r="B42" s="27">
        <v>2</v>
      </c>
      <c r="C42" s="27">
        <v>2</v>
      </c>
    </row>
    <row r="43" spans="1:5" x14ac:dyDescent="0.2">
      <c r="A43" s="40"/>
    </row>
    <row r="44" spans="1:5" x14ac:dyDescent="0.2">
      <c r="A44" s="40"/>
    </row>
    <row r="45" spans="1:5" x14ac:dyDescent="0.2">
      <c r="A45" s="40"/>
    </row>
    <row r="46" spans="1:5" x14ac:dyDescent="0.2">
      <c r="A46" s="40"/>
    </row>
    <row r="47" spans="1:5" x14ac:dyDescent="0.2">
      <c r="A47" s="40"/>
    </row>
    <row r="48" spans="1:5" x14ac:dyDescent="0.2">
      <c r="A48" s="40"/>
    </row>
    <row r="49" spans="1:1" x14ac:dyDescent="0.2">
      <c r="A49" s="40"/>
    </row>
    <row r="50" spans="1:1" x14ac:dyDescent="0.2">
      <c r="A50" s="40"/>
    </row>
    <row r="51" spans="1:1" x14ac:dyDescent="0.2">
      <c r="A51" s="40"/>
    </row>
    <row r="52" spans="1:1" x14ac:dyDescent="0.2">
      <c r="A52" s="40"/>
    </row>
    <row r="53" spans="1:1" x14ac:dyDescent="0.2">
      <c r="A53" s="40"/>
    </row>
    <row r="54" spans="1:1" x14ac:dyDescent="0.2">
      <c r="A54" s="40"/>
    </row>
    <row r="55" spans="1:1" x14ac:dyDescent="0.2">
      <c r="A55" s="40"/>
    </row>
    <row r="56" spans="1:1" x14ac:dyDescent="0.2">
      <c r="A56" s="40"/>
    </row>
    <row r="57" spans="1:1" x14ac:dyDescent="0.2">
      <c r="A57" s="40"/>
    </row>
    <row r="58" spans="1:1" x14ac:dyDescent="0.2">
      <c r="A58" s="40"/>
    </row>
    <row r="59" spans="1:1" x14ac:dyDescent="0.2">
      <c r="A59" s="40"/>
    </row>
    <row r="60" spans="1:1" x14ac:dyDescent="0.2">
      <c r="A60" s="40"/>
    </row>
    <row r="61" spans="1:1" x14ac:dyDescent="0.2">
      <c r="A61" s="40"/>
    </row>
    <row r="62" spans="1:1" x14ac:dyDescent="0.2">
      <c r="A62" s="40"/>
    </row>
    <row r="63" spans="1:1" x14ac:dyDescent="0.2">
      <c r="A63" s="40"/>
    </row>
    <row r="64" spans="1:1" x14ac:dyDescent="0.2">
      <c r="A64" s="40"/>
    </row>
    <row r="65" spans="1:1" x14ac:dyDescent="0.2">
      <c r="A65" s="40"/>
    </row>
    <row r="66" spans="1:1" x14ac:dyDescent="0.2">
      <c r="A66" s="40"/>
    </row>
    <row r="67" spans="1:1" x14ac:dyDescent="0.2">
      <c r="A67" s="40"/>
    </row>
    <row r="68" spans="1:1" x14ac:dyDescent="0.2">
      <c r="A68" s="40"/>
    </row>
    <row r="69" spans="1:1" x14ac:dyDescent="0.2">
      <c r="A69" s="40"/>
    </row>
    <row r="70" spans="1:1" x14ac:dyDescent="0.2">
      <c r="A70" s="40"/>
    </row>
    <row r="71" spans="1:1" x14ac:dyDescent="0.2">
      <c r="A71" s="40"/>
    </row>
    <row r="72" spans="1:1" x14ac:dyDescent="0.2">
      <c r="A72" s="40"/>
    </row>
    <row r="73" spans="1:1" x14ac:dyDescent="0.2">
      <c r="A73" s="40"/>
    </row>
    <row r="74" spans="1:1" x14ac:dyDescent="0.2">
      <c r="A74" s="40"/>
    </row>
    <row r="75" spans="1:1" x14ac:dyDescent="0.2">
      <c r="A75" s="40"/>
    </row>
    <row r="76" spans="1:1" x14ac:dyDescent="0.2">
      <c r="A76" s="40"/>
    </row>
    <row r="77" spans="1:1" x14ac:dyDescent="0.2">
      <c r="A77" s="40"/>
    </row>
    <row r="78" spans="1:1" x14ac:dyDescent="0.2">
      <c r="A78" s="40"/>
    </row>
    <row r="79" spans="1:1" x14ac:dyDescent="0.2">
      <c r="A79" s="40"/>
    </row>
    <row r="80" spans="1:1" x14ac:dyDescent="0.2">
      <c r="A80" s="40"/>
    </row>
  </sheetData>
  <pageMargins left="0.75" right="0.75" top="1" bottom="1" header="0" footer="0"/>
  <pageSetup paperSize="9" orientation="portrait" horizontalDpi="1200" verticalDpi="12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80"/>
  <sheetViews>
    <sheetView workbookViewId="0"/>
  </sheetViews>
  <sheetFormatPr baseColWidth="10" defaultColWidth="11.42578125" defaultRowHeight="12.75" x14ac:dyDescent="0.2"/>
  <cols>
    <col min="1" max="1" width="13.140625" style="27"/>
    <col min="2" max="3" width="7.5703125" style="27" customWidth="1"/>
    <col min="4" max="4" width="7.5703125" style="161" customWidth="1"/>
    <col min="5" max="5" width="7.5703125" style="27" customWidth="1"/>
    <col min="6" max="6" width="37" style="162" customWidth="1"/>
    <col min="7" max="7" width="11.140625" style="27"/>
    <col min="8" max="8" width="39.5703125" style="162" customWidth="1"/>
    <col min="9" max="9" width="11.28515625" style="27"/>
    <col min="10" max="10" width="9.85546875" style="27"/>
    <col min="11" max="16384" width="11.42578125" style="162"/>
  </cols>
  <sheetData>
    <row r="1" spans="1:5" s="27" customFormat="1" x14ac:dyDescent="0.2">
      <c r="A1" s="40" t="s">
        <v>4</v>
      </c>
      <c r="B1" s="40" t="s">
        <v>400</v>
      </c>
      <c r="C1" s="40" t="s">
        <v>401</v>
      </c>
      <c r="D1" s="40" t="s">
        <v>402</v>
      </c>
      <c r="E1" s="40" t="s">
        <v>403</v>
      </c>
    </row>
    <row r="2" spans="1:5" x14ac:dyDescent="0.2">
      <c r="A2" s="40" t="s">
        <v>14</v>
      </c>
      <c r="B2" s="27">
        <v>4</v>
      </c>
      <c r="C2" s="27">
        <v>2</v>
      </c>
      <c r="D2" s="161">
        <v>2</v>
      </c>
    </row>
    <row r="3" spans="1:5" x14ac:dyDescent="0.2">
      <c r="A3" s="40" t="s">
        <v>329</v>
      </c>
      <c r="B3" s="27">
        <v>6</v>
      </c>
      <c r="C3" s="27">
        <v>6</v>
      </c>
    </row>
    <row r="4" spans="1:5" x14ac:dyDescent="0.2">
      <c r="A4" s="40" t="s">
        <v>343</v>
      </c>
      <c r="B4" s="27">
        <v>2</v>
      </c>
      <c r="D4" s="161">
        <v>2</v>
      </c>
    </row>
    <row r="5" spans="1:5" x14ac:dyDescent="0.2">
      <c r="A5" s="40" t="s">
        <v>349</v>
      </c>
      <c r="B5" s="27">
        <v>2</v>
      </c>
      <c r="C5" s="27">
        <v>1</v>
      </c>
      <c r="D5" s="161">
        <v>1</v>
      </c>
    </row>
    <row r="6" spans="1:5" x14ac:dyDescent="0.2">
      <c r="A6" s="40" t="s">
        <v>355</v>
      </c>
      <c r="B6" s="27">
        <v>3</v>
      </c>
      <c r="C6" s="27">
        <v>2</v>
      </c>
      <c r="D6" s="161">
        <v>1</v>
      </c>
    </row>
    <row r="7" spans="1:5" x14ac:dyDescent="0.2">
      <c r="A7" s="40" t="s">
        <v>365</v>
      </c>
      <c r="B7" s="27">
        <v>3</v>
      </c>
      <c r="C7" s="27">
        <v>2</v>
      </c>
      <c r="D7" s="161">
        <v>1</v>
      </c>
    </row>
    <row r="8" spans="1:5" x14ac:dyDescent="0.2">
      <c r="A8" s="40" t="s">
        <v>373</v>
      </c>
      <c r="B8" s="27">
        <v>6</v>
      </c>
      <c r="C8" s="27">
        <v>1</v>
      </c>
      <c r="D8" s="161">
        <v>5</v>
      </c>
    </row>
    <row r="9" spans="1:5" x14ac:dyDescent="0.2">
      <c r="A9" s="40" t="s">
        <v>387</v>
      </c>
      <c r="B9" s="27">
        <v>2</v>
      </c>
      <c r="C9" s="27">
        <v>1</v>
      </c>
      <c r="D9" s="161">
        <v>1</v>
      </c>
    </row>
    <row r="10" spans="1:5" x14ac:dyDescent="0.2">
      <c r="A10" s="40" t="s">
        <v>151</v>
      </c>
      <c r="B10" s="27">
        <v>2</v>
      </c>
      <c r="C10" s="27">
        <v>2</v>
      </c>
    </row>
    <row r="11" spans="1:5" x14ac:dyDescent="0.2">
      <c r="A11" s="40" t="s">
        <v>157</v>
      </c>
      <c r="B11" s="27">
        <v>5</v>
      </c>
      <c r="C11" s="27">
        <v>2</v>
      </c>
      <c r="D11" s="161">
        <v>2</v>
      </c>
      <c r="E11" s="27">
        <v>1</v>
      </c>
    </row>
    <row r="12" spans="1:5" x14ac:dyDescent="0.2">
      <c r="A12" s="40" t="s">
        <v>171</v>
      </c>
      <c r="B12" s="27">
        <v>6</v>
      </c>
      <c r="C12" s="27">
        <v>4</v>
      </c>
      <c r="D12" s="161">
        <v>2</v>
      </c>
    </row>
    <row r="13" spans="1:5" x14ac:dyDescent="0.2">
      <c r="A13" s="40" t="s">
        <v>185</v>
      </c>
      <c r="B13" s="27">
        <v>3</v>
      </c>
      <c r="C13" s="27">
        <v>1</v>
      </c>
      <c r="D13" s="161">
        <v>2</v>
      </c>
    </row>
    <row r="14" spans="1:5" x14ac:dyDescent="0.2">
      <c r="A14" s="40" t="s">
        <v>28</v>
      </c>
      <c r="B14" s="27">
        <v>1</v>
      </c>
      <c r="C14" s="27">
        <v>1</v>
      </c>
    </row>
    <row r="15" spans="1:5" x14ac:dyDescent="0.2">
      <c r="A15" s="40" t="s">
        <v>32</v>
      </c>
      <c r="B15" s="27">
        <v>1</v>
      </c>
      <c r="D15" s="161">
        <v>1</v>
      </c>
    </row>
    <row r="16" spans="1:5" x14ac:dyDescent="0.2">
      <c r="A16" s="40" t="s">
        <v>36</v>
      </c>
      <c r="B16" s="27">
        <v>2</v>
      </c>
      <c r="C16" s="27">
        <v>1</v>
      </c>
      <c r="E16" s="27">
        <v>1</v>
      </c>
    </row>
    <row r="17" spans="1:5" x14ac:dyDescent="0.2">
      <c r="A17" s="40" t="s">
        <v>45</v>
      </c>
      <c r="B17" s="27">
        <v>3</v>
      </c>
      <c r="C17" s="27">
        <v>3</v>
      </c>
    </row>
    <row r="18" spans="1:5" x14ac:dyDescent="0.2">
      <c r="A18" s="40" t="s">
        <v>395</v>
      </c>
      <c r="B18" s="27">
        <v>1</v>
      </c>
      <c r="C18" s="27">
        <v>1</v>
      </c>
    </row>
    <row r="19" spans="1:5" x14ac:dyDescent="0.2">
      <c r="A19" s="40" t="s">
        <v>195</v>
      </c>
      <c r="B19" s="27">
        <v>2</v>
      </c>
      <c r="C19" s="27">
        <v>2</v>
      </c>
    </row>
    <row r="20" spans="1:5" x14ac:dyDescent="0.2">
      <c r="A20" s="40" t="s">
        <v>201</v>
      </c>
      <c r="B20" s="27">
        <v>8</v>
      </c>
      <c r="C20" s="27">
        <v>4</v>
      </c>
      <c r="D20" s="161">
        <v>4</v>
      </c>
    </row>
    <row r="21" spans="1:5" x14ac:dyDescent="0.2">
      <c r="A21" s="40" t="s">
        <v>219</v>
      </c>
      <c r="B21" s="27">
        <v>8</v>
      </c>
      <c r="D21" s="161">
        <v>1</v>
      </c>
      <c r="E21" s="27">
        <v>7</v>
      </c>
    </row>
    <row r="22" spans="1:5" x14ac:dyDescent="0.2">
      <c r="A22" s="40" t="s">
        <v>55</v>
      </c>
      <c r="B22" s="27">
        <v>2</v>
      </c>
      <c r="C22" s="27">
        <v>2</v>
      </c>
    </row>
    <row r="23" spans="1:5" x14ac:dyDescent="0.2">
      <c r="A23" s="40" t="s">
        <v>61</v>
      </c>
      <c r="B23" s="27">
        <v>3</v>
      </c>
      <c r="D23" s="161">
        <v>2</v>
      </c>
      <c r="E23" s="27">
        <v>1</v>
      </c>
    </row>
    <row r="24" spans="1:5" x14ac:dyDescent="0.2">
      <c r="A24" s="40" t="s">
        <v>71</v>
      </c>
      <c r="B24" s="27">
        <v>4</v>
      </c>
      <c r="C24" s="27">
        <v>3</v>
      </c>
      <c r="D24" s="161">
        <v>1</v>
      </c>
    </row>
    <row r="25" spans="1:5" x14ac:dyDescent="0.2">
      <c r="A25" s="40" t="s">
        <v>81</v>
      </c>
      <c r="B25" s="27">
        <v>3</v>
      </c>
      <c r="D25" s="161">
        <v>3</v>
      </c>
    </row>
    <row r="26" spans="1:5" x14ac:dyDescent="0.2">
      <c r="A26" s="40" t="s">
        <v>91</v>
      </c>
      <c r="B26" s="27">
        <v>4</v>
      </c>
      <c r="C26" s="27">
        <v>1</v>
      </c>
      <c r="D26" s="161">
        <v>3</v>
      </c>
    </row>
    <row r="27" spans="1:5" x14ac:dyDescent="0.2">
      <c r="A27" s="40" t="s">
        <v>101</v>
      </c>
      <c r="B27" s="27">
        <v>1</v>
      </c>
      <c r="D27" s="161">
        <v>1</v>
      </c>
    </row>
    <row r="28" spans="1:5" x14ac:dyDescent="0.2">
      <c r="A28" s="40" t="s">
        <v>105</v>
      </c>
      <c r="B28" s="27">
        <v>2</v>
      </c>
      <c r="C28" s="27">
        <v>2</v>
      </c>
    </row>
    <row r="29" spans="1:5" x14ac:dyDescent="0.2">
      <c r="A29" s="40" t="s">
        <v>239</v>
      </c>
      <c r="B29" s="27">
        <v>2</v>
      </c>
      <c r="C29" s="27">
        <v>2</v>
      </c>
    </row>
    <row r="30" spans="1:5" x14ac:dyDescent="0.2">
      <c r="A30" s="40" t="s">
        <v>245</v>
      </c>
      <c r="B30" s="27">
        <v>2</v>
      </c>
      <c r="D30" s="161">
        <v>2</v>
      </c>
    </row>
    <row r="31" spans="1:5" x14ac:dyDescent="0.2">
      <c r="A31" s="40" t="s">
        <v>251</v>
      </c>
      <c r="B31" s="27">
        <v>2</v>
      </c>
      <c r="C31" s="27">
        <v>2</v>
      </c>
    </row>
    <row r="32" spans="1:5" x14ac:dyDescent="0.2">
      <c r="A32" s="40" t="s">
        <v>257</v>
      </c>
      <c r="B32" s="27">
        <v>3</v>
      </c>
      <c r="D32" s="161">
        <v>3</v>
      </c>
    </row>
    <row r="33" spans="1:5" x14ac:dyDescent="0.2">
      <c r="A33" s="40" t="s">
        <v>267</v>
      </c>
      <c r="B33" s="27">
        <v>4</v>
      </c>
      <c r="C33" s="27">
        <v>4</v>
      </c>
    </row>
    <row r="34" spans="1:5" x14ac:dyDescent="0.2">
      <c r="A34" s="40" t="s">
        <v>277</v>
      </c>
      <c r="B34" s="27">
        <v>4</v>
      </c>
      <c r="C34" s="27">
        <v>1</v>
      </c>
      <c r="D34" s="161">
        <v>3</v>
      </c>
    </row>
    <row r="35" spans="1:5" x14ac:dyDescent="0.2">
      <c r="A35" s="40" t="s">
        <v>289</v>
      </c>
      <c r="B35" s="27">
        <v>2</v>
      </c>
      <c r="D35" s="161">
        <v>1</v>
      </c>
      <c r="E35" s="27">
        <v>1</v>
      </c>
    </row>
    <row r="36" spans="1:5" x14ac:dyDescent="0.2">
      <c r="A36" s="40" t="s">
        <v>295</v>
      </c>
      <c r="B36" s="27">
        <v>7</v>
      </c>
      <c r="C36" s="27">
        <v>3</v>
      </c>
      <c r="D36" s="161">
        <v>4</v>
      </c>
    </row>
    <row r="37" spans="1:5" x14ac:dyDescent="0.2">
      <c r="A37" s="40" t="s">
        <v>311</v>
      </c>
      <c r="B37" s="27">
        <v>4</v>
      </c>
      <c r="C37" s="27">
        <v>1</v>
      </c>
      <c r="D37" s="161">
        <v>3</v>
      </c>
    </row>
    <row r="38" spans="1:5" x14ac:dyDescent="0.2">
      <c r="A38" s="40" t="s">
        <v>321</v>
      </c>
      <c r="B38" s="27">
        <v>1</v>
      </c>
      <c r="D38" s="161">
        <v>1</v>
      </c>
    </row>
    <row r="39" spans="1:5" x14ac:dyDescent="0.2">
      <c r="A39" s="40" t="s">
        <v>113</v>
      </c>
      <c r="B39" s="27">
        <v>2</v>
      </c>
      <c r="D39" s="161">
        <v>1</v>
      </c>
      <c r="E39" s="27">
        <v>1</v>
      </c>
    </row>
    <row r="40" spans="1:5" x14ac:dyDescent="0.2">
      <c r="A40" s="40" t="s">
        <v>121</v>
      </c>
      <c r="B40" s="27">
        <v>3</v>
      </c>
      <c r="C40" s="27">
        <v>3</v>
      </c>
    </row>
    <row r="41" spans="1:5" x14ac:dyDescent="0.2">
      <c r="A41" s="40" t="s">
        <v>129</v>
      </c>
      <c r="B41" s="27">
        <v>4</v>
      </c>
      <c r="D41" s="161">
        <v>1</v>
      </c>
      <c r="E41" s="27">
        <v>3</v>
      </c>
    </row>
    <row r="42" spans="1:5" x14ac:dyDescent="0.2">
      <c r="A42" s="40" t="s">
        <v>139</v>
      </c>
      <c r="B42" s="27">
        <v>3</v>
      </c>
      <c r="C42" s="27">
        <v>3</v>
      </c>
    </row>
    <row r="43" spans="1:5" x14ac:dyDescent="0.2">
      <c r="A43" s="40"/>
    </row>
    <row r="44" spans="1:5" x14ac:dyDescent="0.2">
      <c r="A44" s="40"/>
    </row>
    <row r="45" spans="1:5" x14ac:dyDescent="0.2">
      <c r="A45" s="40"/>
    </row>
    <row r="46" spans="1:5" x14ac:dyDescent="0.2">
      <c r="A46" s="40"/>
    </row>
    <row r="47" spans="1:5" x14ac:dyDescent="0.2">
      <c r="A47" s="40"/>
    </row>
    <row r="48" spans="1:5" x14ac:dyDescent="0.2">
      <c r="A48" s="40"/>
    </row>
    <row r="49" spans="1:1" x14ac:dyDescent="0.2">
      <c r="A49" s="40"/>
    </row>
    <row r="50" spans="1:1" x14ac:dyDescent="0.2">
      <c r="A50" s="40"/>
    </row>
    <row r="51" spans="1:1" x14ac:dyDescent="0.2">
      <c r="A51" s="40"/>
    </row>
    <row r="52" spans="1:1" x14ac:dyDescent="0.2">
      <c r="A52" s="40"/>
    </row>
    <row r="53" spans="1:1" x14ac:dyDescent="0.2">
      <c r="A53" s="40"/>
    </row>
    <row r="54" spans="1:1" x14ac:dyDescent="0.2">
      <c r="A54" s="40"/>
    </row>
    <row r="55" spans="1:1" x14ac:dyDescent="0.2">
      <c r="A55" s="40"/>
    </row>
    <row r="56" spans="1:1" x14ac:dyDescent="0.2">
      <c r="A56" s="40"/>
    </row>
    <row r="57" spans="1:1" x14ac:dyDescent="0.2">
      <c r="A57" s="40"/>
    </row>
    <row r="58" spans="1:1" x14ac:dyDescent="0.2">
      <c r="A58" s="40"/>
    </row>
    <row r="59" spans="1:1" x14ac:dyDescent="0.2">
      <c r="A59" s="40"/>
    </row>
    <row r="60" spans="1:1" x14ac:dyDescent="0.2">
      <c r="A60" s="40"/>
    </row>
    <row r="61" spans="1:1" x14ac:dyDescent="0.2">
      <c r="A61" s="40"/>
    </row>
    <row r="62" spans="1:1" x14ac:dyDescent="0.2">
      <c r="A62" s="40"/>
    </row>
    <row r="63" spans="1:1" x14ac:dyDescent="0.2">
      <c r="A63" s="40"/>
    </row>
    <row r="64" spans="1:1" x14ac:dyDescent="0.2">
      <c r="A64" s="40"/>
    </row>
    <row r="65" spans="1:1" x14ac:dyDescent="0.2">
      <c r="A65" s="40"/>
    </row>
    <row r="66" spans="1:1" x14ac:dyDescent="0.2">
      <c r="A66" s="40"/>
    </row>
    <row r="67" spans="1:1" x14ac:dyDescent="0.2">
      <c r="A67" s="40"/>
    </row>
    <row r="68" spans="1:1" x14ac:dyDescent="0.2">
      <c r="A68" s="40"/>
    </row>
    <row r="69" spans="1:1" x14ac:dyDescent="0.2">
      <c r="A69" s="40"/>
    </row>
    <row r="70" spans="1:1" x14ac:dyDescent="0.2">
      <c r="A70" s="40"/>
    </row>
    <row r="71" spans="1:1" x14ac:dyDescent="0.2">
      <c r="A71" s="40"/>
    </row>
    <row r="72" spans="1:1" x14ac:dyDescent="0.2">
      <c r="A72" s="40"/>
    </row>
    <row r="73" spans="1:1" x14ac:dyDescent="0.2">
      <c r="A73" s="40"/>
    </row>
    <row r="74" spans="1:1" x14ac:dyDescent="0.2">
      <c r="A74" s="40"/>
    </row>
    <row r="75" spans="1:1" x14ac:dyDescent="0.2">
      <c r="A75" s="40"/>
    </row>
    <row r="76" spans="1:1" x14ac:dyDescent="0.2">
      <c r="A76" s="40"/>
    </row>
    <row r="77" spans="1:1" x14ac:dyDescent="0.2">
      <c r="A77" s="40"/>
    </row>
    <row r="78" spans="1:1" x14ac:dyDescent="0.2">
      <c r="A78" s="40"/>
    </row>
    <row r="79" spans="1:1" x14ac:dyDescent="0.2">
      <c r="A79" s="40"/>
    </row>
    <row r="80" spans="1:1" x14ac:dyDescent="0.2">
      <c r="A80" s="40"/>
    </row>
  </sheetData>
  <pageMargins left="0.75" right="0.75" top="1" bottom="1" header="0" footer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BC55"/>
  <sheetViews>
    <sheetView tabSelected="1" zoomScale="70" zoomScaleNormal="70" workbookViewId="0">
      <pane xSplit="8" ySplit="7" topLeftCell="I8" activePane="bottomRight" state="frozen"/>
      <selection pane="topRight"/>
      <selection pane="bottomLeft"/>
      <selection pane="bottomRight" activeCell="C29" sqref="C29"/>
    </sheetView>
  </sheetViews>
  <sheetFormatPr baseColWidth="10" defaultColWidth="6.28515625" defaultRowHeight="12.75" x14ac:dyDescent="0.2"/>
  <cols>
    <col min="1" max="1" width="9.42578125" hidden="1" customWidth="1"/>
    <col min="2" max="2" width="12.28515625" hidden="1" customWidth="1"/>
    <col min="3" max="3" width="31.28515625"/>
    <col min="4" max="4" width="8.140625" customWidth="1"/>
    <col min="5" max="7" width="5.42578125" customWidth="1"/>
    <col min="8" max="8" width="16.7109375" customWidth="1"/>
    <col min="9" max="12" width="6.28515625" hidden="1" customWidth="1"/>
    <col min="13" max="19" width="6.28515625" style="51" hidden="1" customWidth="1"/>
    <col min="20" max="20" width="7" style="51" hidden="1" customWidth="1"/>
    <col min="21" max="21" width="6.28515625" style="51" hidden="1" customWidth="1"/>
    <col min="22" max="22" width="6.85546875" style="51" hidden="1" customWidth="1"/>
    <col min="23" max="24" width="6.28515625" style="51" hidden="1" customWidth="1"/>
    <col min="25" max="25" width="8" style="51" hidden="1" customWidth="1"/>
    <col min="26" max="29" width="6.28515625" hidden="1" customWidth="1"/>
    <col min="30" max="30" width="8.5703125" hidden="1" customWidth="1"/>
    <col min="31" max="31" width="7.42578125" hidden="1" customWidth="1"/>
    <col min="32" max="32" width="7.5703125" hidden="1" customWidth="1"/>
    <col min="33" max="33" width="9.85546875" hidden="1" customWidth="1"/>
    <col min="34" max="36" width="9.5703125" hidden="1" customWidth="1"/>
    <col min="37" max="37" width="21" hidden="1" customWidth="1"/>
    <col min="38" max="38" width="6.28515625" hidden="1" customWidth="1"/>
    <col min="39" max="41" width="8.85546875" customWidth="1"/>
    <col min="42" max="42" width="12.7109375" hidden="1" customWidth="1"/>
    <col min="43" max="43" width="13.140625" hidden="1" customWidth="1"/>
    <col min="44" max="44" width="9.7109375" customWidth="1"/>
    <col min="45" max="45" width="13" hidden="1" customWidth="1"/>
    <col min="46" max="46" width="9" customWidth="1"/>
    <col min="47" max="47" width="10.7109375" customWidth="1"/>
    <col min="48" max="48" width="6.28515625" customWidth="1"/>
    <col min="49" max="49" width="46.28515625" customWidth="1"/>
    <col min="50" max="54" width="6.28515625" customWidth="1"/>
    <col min="55" max="55" width="55.42578125" customWidth="1"/>
  </cols>
  <sheetData>
    <row r="1" spans="1:49" ht="15.75" x14ac:dyDescent="0.25">
      <c r="C1" s="52" t="s">
        <v>404</v>
      </c>
      <c r="D1" s="222" t="s">
        <v>405</v>
      </c>
      <c r="E1" s="222"/>
      <c r="F1" s="222"/>
      <c r="G1" s="222"/>
      <c r="H1" s="222"/>
    </row>
    <row r="2" spans="1:49" ht="15.75" x14ac:dyDescent="0.25">
      <c r="C2" s="52" t="s">
        <v>406</v>
      </c>
      <c r="D2" s="222" t="s">
        <v>407</v>
      </c>
      <c r="E2" s="222"/>
      <c r="F2" s="222"/>
      <c r="G2" s="222"/>
      <c r="H2" s="222"/>
    </row>
    <row r="3" spans="1:49" ht="15.75" x14ac:dyDescent="0.25">
      <c r="C3" s="52" t="s">
        <v>408</v>
      </c>
      <c r="D3" s="222" t="s">
        <v>409</v>
      </c>
      <c r="E3" s="222"/>
      <c r="F3" s="222"/>
      <c r="G3" s="222"/>
      <c r="H3" s="222"/>
    </row>
    <row r="4" spans="1:49" ht="15.75" x14ac:dyDescent="0.25">
      <c r="C4" s="52" t="s">
        <v>410</v>
      </c>
      <c r="D4" s="222">
        <v>2025</v>
      </c>
      <c r="E4" s="222"/>
      <c r="F4" s="222"/>
      <c r="G4" s="222"/>
      <c r="H4" s="222"/>
      <c r="I4" s="234" t="s">
        <v>411</v>
      </c>
      <c r="J4" s="234"/>
      <c r="K4" s="234"/>
      <c r="L4" s="234"/>
      <c r="M4" s="234"/>
      <c r="N4" s="234"/>
      <c r="O4" s="234"/>
      <c r="P4" s="234"/>
      <c r="Q4" s="234"/>
      <c r="R4" s="234"/>
      <c r="S4" s="234"/>
      <c r="T4" s="234"/>
      <c r="U4" s="234"/>
      <c r="V4" s="234"/>
      <c r="W4" s="234"/>
      <c r="X4" s="234"/>
      <c r="Y4" s="234"/>
      <c r="Z4" s="234"/>
      <c r="AA4" s="234"/>
      <c r="AB4" s="234"/>
      <c r="AC4" s="234"/>
      <c r="AD4" s="234"/>
      <c r="AE4" s="234"/>
      <c r="AF4" s="234"/>
      <c r="AG4" s="234"/>
      <c r="AH4" s="234"/>
      <c r="AI4" s="234"/>
      <c r="AJ4" s="234"/>
      <c r="AK4" s="234"/>
      <c r="AL4" s="216" t="s">
        <v>412</v>
      </c>
      <c r="AM4" s="217"/>
      <c r="AN4" s="217"/>
      <c r="AO4" s="218"/>
      <c r="AP4" s="126"/>
      <c r="AQ4" s="127"/>
      <c r="AR4" s="219" t="s">
        <v>413</v>
      </c>
      <c r="AS4" s="220"/>
      <c r="AT4" s="220"/>
      <c r="AU4" s="221"/>
    </row>
    <row r="5" spans="1:49" ht="15.75" x14ac:dyDescent="0.25">
      <c r="C5" s="52" t="s">
        <v>414</v>
      </c>
      <c r="D5" s="222">
        <v>1</v>
      </c>
      <c r="E5" s="222"/>
      <c r="F5" s="222"/>
      <c r="G5" s="222"/>
      <c r="H5" s="222"/>
      <c r="Q5" s="79"/>
      <c r="U5" s="59"/>
      <c r="AH5" t="s">
        <v>415</v>
      </c>
    </row>
    <row r="6" spans="1:49" ht="66.75" customHeight="1" x14ac:dyDescent="0.2">
      <c r="D6" s="53"/>
      <c r="E6" s="223" t="s">
        <v>416</v>
      </c>
      <c r="F6" s="224"/>
      <c r="G6" s="224"/>
      <c r="H6" s="225"/>
      <c r="I6" s="66" t="s">
        <v>417</v>
      </c>
      <c r="J6" s="66"/>
      <c r="K6" s="66"/>
      <c r="L6" s="66"/>
      <c r="M6" s="226" t="s">
        <v>418</v>
      </c>
      <c r="N6" s="226"/>
      <c r="O6" s="226"/>
      <c r="P6" s="67"/>
      <c r="Q6" s="80" t="s">
        <v>419</v>
      </c>
      <c r="R6" s="80"/>
      <c r="S6" s="80"/>
      <c r="T6" s="81"/>
      <c r="U6" s="82" t="s">
        <v>420</v>
      </c>
      <c r="V6" s="83"/>
      <c r="W6" s="83"/>
      <c r="X6" s="83"/>
      <c r="Y6" s="83"/>
      <c r="Z6" s="227" t="s">
        <v>421</v>
      </c>
      <c r="AA6" s="228"/>
      <c r="AB6" s="228"/>
      <c r="AC6" s="229"/>
      <c r="AD6" s="230" t="s">
        <v>422</v>
      </c>
      <c r="AE6" s="231"/>
      <c r="AF6" s="231"/>
      <c r="AG6" s="231"/>
      <c r="AH6" s="232" t="s">
        <v>423</v>
      </c>
      <c r="AI6" s="232"/>
      <c r="AJ6" s="233"/>
      <c r="AK6" s="104" t="s">
        <v>424</v>
      </c>
      <c r="AL6" s="105"/>
      <c r="AM6" s="106" t="s">
        <v>425</v>
      </c>
      <c r="AN6" s="107" t="s">
        <v>426</v>
      </c>
      <c r="AO6" s="128" t="s">
        <v>427</v>
      </c>
      <c r="AP6" s="129"/>
      <c r="AQ6" s="129"/>
      <c r="AR6" s="130" t="s">
        <v>428</v>
      </c>
      <c r="AS6" s="131" t="s">
        <v>429</v>
      </c>
      <c r="AT6" s="132" t="s">
        <v>430</v>
      </c>
      <c r="AU6" s="133" t="s">
        <v>431</v>
      </c>
      <c r="AW6" s="157" t="s">
        <v>432</v>
      </c>
    </row>
    <row r="7" spans="1:49" ht="49.5" customHeight="1" x14ac:dyDescent="0.2">
      <c r="A7" t="s">
        <v>433</v>
      </c>
      <c r="B7" t="s">
        <v>434</v>
      </c>
      <c r="C7" s="54" t="s">
        <v>435</v>
      </c>
      <c r="D7" s="55" t="s">
        <v>436</v>
      </c>
      <c r="E7" s="33" t="s">
        <v>401</v>
      </c>
      <c r="F7" s="33" t="s">
        <v>402</v>
      </c>
      <c r="G7" s="33" t="s">
        <v>403</v>
      </c>
      <c r="H7" s="56" t="s">
        <v>437</v>
      </c>
      <c r="I7" s="68" t="s">
        <v>401</v>
      </c>
      <c r="J7" s="69" t="s">
        <v>402</v>
      </c>
      <c r="K7" s="69" t="s">
        <v>403</v>
      </c>
      <c r="L7" s="70" t="s">
        <v>437</v>
      </c>
      <c r="M7" s="71" t="s">
        <v>401</v>
      </c>
      <c r="N7" s="72" t="s">
        <v>402</v>
      </c>
      <c r="O7" s="72" t="s">
        <v>403</v>
      </c>
      <c r="P7" s="72" t="s">
        <v>437</v>
      </c>
      <c r="Q7" s="84" t="s">
        <v>401</v>
      </c>
      <c r="R7" s="84" t="s">
        <v>402</v>
      </c>
      <c r="S7" s="84" t="s">
        <v>403</v>
      </c>
      <c r="T7" s="85" t="s">
        <v>437</v>
      </c>
      <c r="U7" s="86" t="s">
        <v>401</v>
      </c>
      <c r="V7" s="87" t="s">
        <v>402</v>
      </c>
      <c r="W7" s="87" t="s">
        <v>403</v>
      </c>
      <c r="X7" s="87" t="s">
        <v>437</v>
      </c>
      <c r="Y7" s="87"/>
      <c r="Z7" s="72" t="s">
        <v>401</v>
      </c>
      <c r="AA7" s="72" t="s">
        <v>402</v>
      </c>
      <c r="AB7" s="72" t="s">
        <v>403</v>
      </c>
      <c r="AC7" s="72" t="s">
        <v>437</v>
      </c>
      <c r="AD7" s="96" t="s">
        <v>401</v>
      </c>
      <c r="AE7" s="96" t="s">
        <v>402</v>
      </c>
      <c r="AF7" s="96" t="s">
        <v>403</v>
      </c>
      <c r="AG7" s="96" t="s">
        <v>437</v>
      </c>
      <c r="AH7" s="108" t="s">
        <v>401</v>
      </c>
      <c r="AI7" s="108" t="s">
        <v>402</v>
      </c>
      <c r="AJ7" s="108" t="s">
        <v>403</v>
      </c>
      <c r="AK7" s="109" t="s">
        <v>400</v>
      </c>
      <c r="AL7" s="110" t="s">
        <v>438</v>
      </c>
      <c r="AM7" s="111" t="s">
        <v>400</v>
      </c>
      <c r="AN7" s="112" t="s">
        <v>400</v>
      </c>
      <c r="AO7" s="134" t="s">
        <v>439</v>
      </c>
      <c r="AP7" s="135" t="s">
        <v>440</v>
      </c>
      <c r="AQ7" s="136" t="s">
        <v>441</v>
      </c>
      <c r="AR7" s="137" t="s">
        <v>400</v>
      </c>
      <c r="AS7" s="138" t="s">
        <v>400</v>
      </c>
      <c r="AT7" s="139" t="s">
        <v>400</v>
      </c>
      <c r="AU7" s="140" t="s">
        <v>439</v>
      </c>
      <c r="AW7" s="158" t="str">
        <f>IF(AND(AT33&gt;=BA24,AT33&lt;=BB24),BC24,IF(AND(AT33&gt;=BA25,AT33&lt;=BB25),BC25,IF(AND(AT33&gt;=BA26,AT33&lt;=BB26),BC26,IF(AND(AT33&gt;=BA27,AT33&lt;=BB27),BC27,IF(AND(AT33&gt;=BA28,AT33&lt;=BB28),BC28,"")))))</f>
        <v>NO aprobado - Subsanar en 6 meses (70%-84%)</v>
      </c>
    </row>
    <row r="8" spans="1:49" ht="16.5" customHeight="1" x14ac:dyDescent="0.2">
      <c r="A8" s="214" t="s">
        <v>147</v>
      </c>
      <c r="B8" t="s">
        <v>169</v>
      </c>
      <c r="C8" s="57" t="s">
        <v>170</v>
      </c>
      <c r="D8" s="10">
        <f>IF(ISERROR(VLOOKUP($B8,CriteriosxMacroprocesos!$A:$E,2,FALSE)),0,VLOOKUP($B8,CriteriosxMacroprocesos!$A:$E,2,FALSE))</f>
        <v>9</v>
      </c>
      <c r="E8" s="10">
        <f>IF(ISERROR(VLOOKUP($B8,CriteriosxMacroprocesos!$A:$E,3,FALSE)),0,VLOOKUP($B8,CriteriosxMacroprocesos!$A:$E,3,FALSE))</f>
        <v>5</v>
      </c>
      <c r="F8" s="10">
        <f>IF(ISERROR(VLOOKUP($B8,CriteriosxMacroprocesos!$A:$E,4,FALSE)),0,VLOOKUP($B8,CriteriosxMacroprocesos!$A:$E,4,FALSE))</f>
        <v>4</v>
      </c>
      <c r="G8" s="10">
        <f>IF(ISERROR(VLOOKUP($B8,CriteriosxMacroprocesos!$A:$E,5,FALSE)),0,VLOOKUP($B8,CriteriosxMacroprocesos!$A:$E,5,FALSE))</f>
        <v>0</v>
      </c>
      <c r="H8" s="58">
        <f t="shared" ref="H8:H29" si="0">+G8+F8+E8</f>
        <v>9</v>
      </c>
      <c r="I8" s="73">
        <f t="shared" ref="I8:I29" si="1">+E8*2</f>
        <v>10</v>
      </c>
      <c r="J8" s="74">
        <f t="shared" ref="J8:J29" si="2">+F8*2</f>
        <v>8</v>
      </c>
      <c r="K8" s="74">
        <f t="shared" ref="K8:K29" si="3">+G8*2</f>
        <v>0</v>
      </c>
      <c r="L8" s="74">
        <f t="shared" ref="L8:L29" si="4">+K8+J8+I8</f>
        <v>18</v>
      </c>
      <c r="M8" s="75">
        <v>1</v>
      </c>
      <c r="N8" s="75">
        <v>2</v>
      </c>
      <c r="O8" s="75">
        <v>3</v>
      </c>
      <c r="P8" s="75">
        <f t="shared" ref="P8:P29" si="5">+M8+N8+O8</f>
        <v>6</v>
      </c>
      <c r="Q8" s="88">
        <f t="shared" ref="Q8:Q29" si="6">+I8*M8</f>
        <v>10</v>
      </c>
      <c r="R8" s="88">
        <f t="shared" ref="R8:R29" si="7">+J8*N8</f>
        <v>16</v>
      </c>
      <c r="S8" s="88">
        <f t="shared" ref="S8:S29" si="8">+K8*O8</f>
        <v>0</v>
      </c>
      <c r="T8" s="89">
        <f t="shared" ref="T8:T29" si="9">SUM(Q8:S8)</f>
        <v>26</v>
      </c>
      <c r="U8" s="90">
        <f>IF(ISERR(Q8/$T8*100),0,Q8/$T8*100)</f>
        <v>38.461538461538467</v>
      </c>
      <c r="V8" s="90">
        <f>IF(ISERR(R8/$T8*100),0,R8/$T8*100)</f>
        <v>61.53846153846154</v>
      </c>
      <c r="W8" s="90">
        <f>IF(ISERR(S8/$T8*100),0,S8/$T8*100)</f>
        <v>0</v>
      </c>
      <c r="X8" s="91">
        <f t="shared" ref="X8:X29" si="10">+L8</f>
        <v>18</v>
      </c>
      <c r="Y8" s="97">
        <f t="shared" ref="Y8:Y29" si="11">+U8+V8+W8</f>
        <v>100</v>
      </c>
      <c r="Z8" s="75">
        <f>IF(ISERROR(VLOOKUP($B8,ResultxMacroproceso!$A:$E,3,FALSE)),0,VLOOKUP($B8,ResultxMacroproceso!$A:$E,3,FALSE))</f>
        <v>6</v>
      </c>
      <c r="AA8" s="75">
        <f>IF(ISERROR(VLOOKUP($B8,ResultxMacroproceso!$A:$E,4,FALSE)),0,VLOOKUP($B8,ResultxMacroproceso!$A:$E,4,FALSE))</f>
        <v>5</v>
      </c>
      <c r="AB8" s="75">
        <f>IF(ISERROR(VLOOKUP($B8,ResultxMacroproceso!$A:$E,5,FALSE)),0,VLOOKUP($B8,ResultxMacroproceso!$A:$E,5,FALSE))</f>
        <v>0</v>
      </c>
      <c r="AC8" s="98">
        <f t="shared" ref="AC8:AC29" si="12">+Z8+AA8+AB8</f>
        <v>11</v>
      </c>
      <c r="AD8" s="99">
        <f>IF(ISERROR(+U8/100*X8),0,+U8/100*X8)</f>
        <v>6.9230769230769242</v>
      </c>
      <c r="AE8" s="99">
        <f>IF(ISERROR(+V8/100*X8),0,+V8/100*X8)</f>
        <v>11.076923076923077</v>
      </c>
      <c r="AF8" s="99">
        <f>IF(ISERROR(+W8/100*X8),0,+W8/100*X8)</f>
        <v>0</v>
      </c>
      <c r="AG8" s="113">
        <f t="shared" ref="AG8:AG29" si="13">SUM(AD8:AF8)</f>
        <v>18</v>
      </c>
      <c r="AH8" s="114">
        <f>IF(ISERROR(+Z8*AD8/I8),0,+Z8*AD8/I8)</f>
        <v>4.1538461538461551</v>
      </c>
      <c r="AI8" s="114">
        <f>IF(ISERROR(+AA8*AE8/J8),0,+AA8*AE8/J8)</f>
        <v>6.9230769230769234</v>
      </c>
      <c r="AJ8" s="114">
        <f>IF(ISERROR(+AB8*AF8/K8),0,+AB8*AF8/K8)</f>
        <v>0</v>
      </c>
      <c r="AK8" s="115">
        <f t="shared" ref="AK8:AK29" si="14">+AH8+AI8+AJ8</f>
        <v>11.076923076923078</v>
      </c>
      <c r="AL8" s="116">
        <v>8</v>
      </c>
      <c r="AM8" s="117">
        <f t="shared" ref="AM8:AM29" si="15">IF(D8=0,0,IF(ISERROR(+AL8*$AG$30/100),0,+AL8*$AG$30/100))</f>
        <v>21.12</v>
      </c>
      <c r="AN8" s="118">
        <f>IF(ISERROR(+AK8*AM8/AG8),0,+AK8*AM8/AG8)</f>
        <v>12.996923076923078</v>
      </c>
      <c r="AO8" s="141">
        <f>IF(ISERROR(AN8*100/AM8),0,+AN8*100/AM8)</f>
        <v>61.53846153846154</v>
      </c>
      <c r="AP8" s="209">
        <f>SUM(AM8:AM13)</f>
        <v>92.4</v>
      </c>
      <c r="AQ8" s="195">
        <v>35</v>
      </c>
      <c r="AR8" s="187">
        <f>IF(ISERROR(+AQ8*$AP$30/100),0,ROUND(+AQ8*$AP$30/100,2))</f>
        <v>70.22</v>
      </c>
      <c r="AS8" s="182">
        <f>SUM(AN8:AN13)</f>
        <v>66.498649717849716</v>
      </c>
      <c r="AT8" s="175">
        <f>IF(ISERROR(AS8*AR8/AP8),0,ROUND(AS8*AR8/AP8,2))</f>
        <v>50.54</v>
      </c>
      <c r="AU8" s="165">
        <f>IF(ISERROR(AT8*100/AR8),0,+AT8*100/AR8)</f>
        <v>71.97379663913415</v>
      </c>
    </row>
    <row r="9" spans="1:49" ht="16.5" customHeight="1" x14ac:dyDescent="0.2">
      <c r="A9" s="214"/>
      <c r="B9" s="59" t="s">
        <v>237</v>
      </c>
      <c r="C9" s="60" t="s">
        <v>238</v>
      </c>
      <c r="D9" s="10">
        <f>IF(ISERROR(VLOOKUP($B9,CriteriosxMacroprocesos!$A:$E,2,FALSE)),0,VLOOKUP($B9,CriteriosxMacroprocesos!$A:$E,2,FALSE))</f>
        <v>9</v>
      </c>
      <c r="E9" s="10">
        <f>IF(ISERROR(VLOOKUP($B9,CriteriosxMacroprocesos!$A:$E,3,FALSE)),0,VLOOKUP($B9,CriteriosxMacroprocesos!$A:$E,3,FALSE))</f>
        <v>4</v>
      </c>
      <c r="F9" s="10">
        <f>IF(ISERROR(VLOOKUP($B9,CriteriosxMacroprocesos!$A:$E,4,FALSE)),0,VLOOKUP($B9,CriteriosxMacroprocesos!$A:$E,4,FALSE))</f>
        <v>5</v>
      </c>
      <c r="G9" s="10">
        <f>IF(ISERROR(VLOOKUP($B9,CriteriosxMacroprocesos!$A:$E,5,FALSE)),0,VLOOKUP($B9,CriteriosxMacroprocesos!$A:$E,5,FALSE))</f>
        <v>0</v>
      </c>
      <c r="H9" s="58">
        <f t="shared" si="0"/>
        <v>9</v>
      </c>
      <c r="I9" s="73">
        <f t="shared" si="1"/>
        <v>8</v>
      </c>
      <c r="J9" s="74">
        <f t="shared" si="2"/>
        <v>10</v>
      </c>
      <c r="K9" s="74">
        <f t="shared" si="3"/>
        <v>0</v>
      </c>
      <c r="L9" s="74">
        <f t="shared" si="4"/>
        <v>18</v>
      </c>
      <c r="M9" s="75">
        <v>1</v>
      </c>
      <c r="N9" s="75">
        <v>2</v>
      </c>
      <c r="O9" s="75">
        <v>3</v>
      </c>
      <c r="P9" s="75">
        <f t="shared" si="5"/>
        <v>6</v>
      </c>
      <c r="Q9" s="88">
        <f t="shared" si="6"/>
        <v>8</v>
      </c>
      <c r="R9" s="88">
        <f t="shared" si="7"/>
        <v>20</v>
      </c>
      <c r="S9" s="88">
        <f t="shared" si="8"/>
        <v>0</v>
      </c>
      <c r="T9" s="89">
        <f t="shared" si="9"/>
        <v>28</v>
      </c>
      <c r="U9" s="90">
        <f t="shared" ref="U9:U29" si="16">IF(ISERR(Q9/$T9*100),0,Q9/$T9*100)</f>
        <v>28.571428571428569</v>
      </c>
      <c r="V9" s="90">
        <f t="shared" ref="V9:V29" si="17">IF(ISERR(R9/$T9*100),0,R9/$T9*100)</f>
        <v>71.428571428571431</v>
      </c>
      <c r="W9" s="90">
        <f t="shared" ref="W9:W29" si="18">IF(ISERR(S9/$T9*100),0,S9/$T9*100)</f>
        <v>0</v>
      </c>
      <c r="X9" s="91">
        <f t="shared" si="10"/>
        <v>18</v>
      </c>
      <c r="Y9" s="97">
        <f t="shared" si="11"/>
        <v>100</v>
      </c>
      <c r="Z9" s="75">
        <f>IF(ISERROR(VLOOKUP($B9,ResultxMacroproceso!$A:$E,3,FALSE)),0,VLOOKUP($B9,ResultxMacroproceso!$A:$E,3,FALSE))</f>
        <v>7</v>
      </c>
      <c r="AA9" s="75">
        <f>IF(ISERROR(VLOOKUP($B9,ResultxMacroproceso!$A:$E,4,FALSE)),0,VLOOKUP($B9,ResultxMacroproceso!$A:$E,4,FALSE))</f>
        <v>5</v>
      </c>
      <c r="AB9" s="75">
        <f>IF(ISERROR(VLOOKUP($B9,ResultxMacroproceso!$A:$E,5,FALSE)),0,VLOOKUP($B9,ResultxMacroproceso!$A:$E,5,FALSE))</f>
        <v>0</v>
      </c>
      <c r="AC9" s="98">
        <f t="shared" si="12"/>
        <v>12</v>
      </c>
      <c r="AD9" s="99">
        <f t="shared" ref="AD9:AD29" si="19">IF(ISERROR(+U9/100*X9),0,+U9/100*X9)</f>
        <v>5.1428571428571423</v>
      </c>
      <c r="AE9" s="99">
        <f t="shared" ref="AE9:AE29" si="20">IF(ISERROR(+V9/100*X9),0,+V9/100*X9)</f>
        <v>12.857142857142858</v>
      </c>
      <c r="AF9" s="99">
        <f t="shared" ref="AF9:AF29" si="21">IF(ISERROR(+W9/100*X9),0,+W9/100*X9)</f>
        <v>0</v>
      </c>
      <c r="AG9" s="113">
        <f t="shared" si="13"/>
        <v>18</v>
      </c>
      <c r="AH9" s="114">
        <f t="shared" ref="AH9:AH29" si="22">IF(ISERROR(+Z9*AD9/I9),0,+Z9*AD9/I9)</f>
        <v>4.5</v>
      </c>
      <c r="AI9" s="114">
        <f t="shared" ref="AI9:AI29" si="23">IF(ISERROR(+AA9*AE9/J9),0,+AA9*AE9/J9)</f>
        <v>6.4285714285714288</v>
      </c>
      <c r="AJ9" s="114">
        <f t="shared" ref="AJ9:AJ29" si="24">IF(ISERROR(+AB9*AF9/K9),0,+AB9*AF9/K9)</f>
        <v>0</v>
      </c>
      <c r="AK9" s="115">
        <f t="shared" si="14"/>
        <v>10.928571428571429</v>
      </c>
      <c r="AL9" s="116">
        <v>6</v>
      </c>
      <c r="AM9" s="117">
        <f t="shared" si="15"/>
        <v>15.84</v>
      </c>
      <c r="AN9" s="118">
        <f>IF(ISERROR(+AK9*AM9/AG9),0,+AK9*AM9/AG9)</f>
        <v>9.6171428571428574</v>
      </c>
      <c r="AO9" s="141">
        <f t="shared" ref="AO9:AO29" si="25">IF(ISERROR(AN9*100/AM9),0,+AN9*100/AM9)</f>
        <v>60.714285714285722</v>
      </c>
      <c r="AP9" s="209"/>
      <c r="AQ9" s="196"/>
      <c r="AR9" s="188"/>
      <c r="AS9" s="183"/>
      <c r="AT9" s="175"/>
      <c r="AU9" s="165"/>
    </row>
    <row r="10" spans="1:49" ht="16.5" customHeight="1" x14ac:dyDescent="0.2">
      <c r="A10" s="214"/>
      <c r="B10" s="59" t="s">
        <v>193</v>
      </c>
      <c r="C10" s="61" t="s">
        <v>194</v>
      </c>
      <c r="D10" s="10">
        <f>IF(ISERROR(VLOOKUP($B10,CriteriosxMacroprocesos!$A:$E,2,FALSE)),0,VLOOKUP($B10,CriteriosxMacroprocesos!$A:$E,2,FALSE))</f>
        <v>18</v>
      </c>
      <c r="E10" s="10">
        <f>IF(ISERROR(VLOOKUP($B10,CriteriosxMacroprocesos!$A:$E,3,FALSE)),0,VLOOKUP($B10,CriteriosxMacroprocesos!$A:$E,3,FALSE))</f>
        <v>6</v>
      </c>
      <c r="F10" s="10">
        <f>IF(ISERROR(VLOOKUP($B10,CriteriosxMacroprocesos!$A:$E,4,FALSE)),0,VLOOKUP($B10,CriteriosxMacroprocesos!$A:$E,4,FALSE))</f>
        <v>5</v>
      </c>
      <c r="G10" s="10">
        <f>IF(ISERROR(VLOOKUP($B10,CriteriosxMacroprocesos!$A:$E,5,FALSE)),0,VLOOKUP($B10,CriteriosxMacroprocesos!$A:$E,5,FALSE))</f>
        <v>7</v>
      </c>
      <c r="H10" s="58">
        <f t="shared" si="0"/>
        <v>18</v>
      </c>
      <c r="I10" s="73">
        <f t="shared" si="1"/>
        <v>12</v>
      </c>
      <c r="J10" s="74">
        <f t="shared" si="2"/>
        <v>10</v>
      </c>
      <c r="K10" s="74">
        <f t="shared" si="3"/>
        <v>14</v>
      </c>
      <c r="L10" s="74">
        <f t="shared" si="4"/>
        <v>36</v>
      </c>
      <c r="M10" s="75">
        <v>1</v>
      </c>
      <c r="N10" s="75">
        <v>2</v>
      </c>
      <c r="O10" s="75">
        <v>3</v>
      </c>
      <c r="P10" s="75">
        <f t="shared" si="5"/>
        <v>6</v>
      </c>
      <c r="Q10" s="88">
        <f t="shared" si="6"/>
        <v>12</v>
      </c>
      <c r="R10" s="88">
        <f t="shared" si="7"/>
        <v>20</v>
      </c>
      <c r="S10" s="88">
        <f t="shared" si="8"/>
        <v>42</v>
      </c>
      <c r="T10" s="89">
        <f t="shared" si="9"/>
        <v>74</v>
      </c>
      <c r="U10" s="90">
        <f t="shared" si="16"/>
        <v>16.216216216216218</v>
      </c>
      <c r="V10" s="90">
        <f t="shared" si="17"/>
        <v>27.027027027027028</v>
      </c>
      <c r="W10" s="90">
        <f t="shared" si="18"/>
        <v>56.756756756756758</v>
      </c>
      <c r="X10" s="91">
        <f t="shared" si="10"/>
        <v>36</v>
      </c>
      <c r="Y10" s="97">
        <f t="shared" si="11"/>
        <v>100</v>
      </c>
      <c r="Z10" s="75">
        <f>IF(ISERROR(VLOOKUP($B10,ResultxMacroproceso!$A:$E,3,FALSE)),0,VLOOKUP($B10,ResultxMacroproceso!$A:$E,3,FALSE))</f>
        <v>7</v>
      </c>
      <c r="AA10" s="75">
        <f>IF(ISERROR(VLOOKUP($B10,ResultxMacroproceso!$A:$E,4,FALSE)),0,VLOOKUP($B10,ResultxMacroproceso!$A:$E,4,FALSE))</f>
        <v>7</v>
      </c>
      <c r="AB10" s="75">
        <f>IF(ISERROR(VLOOKUP($B10,ResultxMacroproceso!$A:$E,5,FALSE)),0,VLOOKUP($B10,ResultxMacroproceso!$A:$E,5,FALSE))</f>
        <v>13</v>
      </c>
      <c r="AC10" s="98">
        <f t="shared" si="12"/>
        <v>27</v>
      </c>
      <c r="AD10" s="99">
        <f t="shared" si="19"/>
        <v>5.8378378378378386</v>
      </c>
      <c r="AE10" s="99">
        <f t="shared" si="20"/>
        <v>9.7297297297297298</v>
      </c>
      <c r="AF10" s="99">
        <f t="shared" si="21"/>
        <v>20.432432432432432</v>
      </c>
      <c r="AG10" s="113">
        <f t="shared" si="13"/>
        <v>36</v>
      </c>
      <c r="AH10" s="114">
        <f t="shared" si="22"/>
        <v>3.4054054054054057</v>
      </c>
      <c r="AI10" s="114">
        <f t="shared" si="23"/>
        <v>6.8108108108108114</v>
      </c>
      <c r="AJ10" s="114">
        <f t="shared" si="24"/>
        <v>18.972972972972972</v>
      </c>
      <c r="AK10" s="115">
        <f t="shared" si="14"/>
        <v>29.189189189189189</v>
      </c>
      <c r="AL10" s="116">
        <v>7</v>
      </c>
      <c r="AM10" s="117">
        <f t="shared" si="15"/>
        <v>18.48</v>
      </c>
      <c r="AN10" s="118">
        <f>IF(ISERROR(+AK10*AM10/AG10),0,+AK10*AM10/AG10)</f>
        <v>14.983783783783784</v>
      </c>
      <c r="AO10" s="141">
        <f t="shared" si="25"/>
        <v>81.081081081081081</v>
      </c>
      <c r="AP10" s="209"/>
      <c r="AQ10" s="196"/>
      <c r="AR10" s="188"/>
      <c r="AS10" s="183"/>
      <c r="AT10" s="175"/>
      <c r="AU10" s="165"/>
    </row>
    <row r="11" spans="1:49" ht="16.5" customHeight="1" x14ac:dyDescent="0.2">
      <c r="A11" s="214"/>
      <c r="B11" s="59" t="s">
        <v>287</v>
      </c>
      <c r="C11" s="61" t="s">
        <v>288</v>
      </c>
      <c r="D11" s="10">
        <f>IF(ISERROR(VLOOKUP($B11,CriteriosxMacroprocesos!$A:$E,2,FALSE)),0,VLOOKUP($B11,CriteriosxMacroprocesos!$A:$E,2,FALSE))</f>
        <v>14</v>
      </c>
      <c r="E11" s="10">
        <f>IF(ISERROR(VLOOKUP($B11,CriteriosxMacroprocesos!$A:$E,3,FALSE)),0,VLOOKUP($B11,CriteriosxMacroprocesos!$A:$E,3,FALSE))</f>
        <v>4</v>
      </c>
      <c r="F11" s="10">
        <f>IF(ISERROR(VLOOKUP($B11,CriteriosxMacroprocesos!$A:$E,4,FALSE)),0,VLOOKUP($B11,CriteriosxMacroprocesos!$A:$E,4,FALSE))</f>
        <v>9</v>
      </c>
      <c r="G11" s="10">
        <f>IF(ISERROR(VLOOKUP($B11,CriteriosxMacroprocesos!$A:$E,5,FALSE)),0,VLOOKUP($B11,CriteriosxMacroprocesos!$A:$E,5,FALSE))</f>
        <v>1</v>
      </c>
      <c r="H11" s="58">
        <f t="shared" si="0"/>
        <v>14</v>
      </c>
      <c r="I11" s="73">
        <f t="shared" si="1"/>
        <v>8</v>
      </c>
      <c r="J11" s="74">
        <f t="shared" si="2"/>
        <v>18</v>
      </c>
      <c r="K11" s="74">
        <f t="shared" si="3"/>
        <v>2</v>
      </c>
      <c r="L11" s="74">
        <f t="shared" si="4"/>
        <v>28</v>
      </c>
      <c r="M11" s="75">
        <v>1</v>
      </c>
      <c r="N11" s="75">
        <v>2</v>
      </c>
      <c r="O11" s="75">
        <v>3</v>
      </c>
      <c r="P11" s="75">
        <f t="shared" si="5"/>
        <v>6</v>
      </c>
      <c r="Q11" s="88">
        <f t="shared" si="6"/>
        <v>8</v>
      </c>
      <c r="R11" s="88">
        <f t="shared" si="7"/>
        <v>36</v>
      </c>
      <c r="S11" s="88">
        <f t="shared" si="8"/>
        <v>6</v>
      </c>
      <c r="T11" s="89">
        <f t="shared" si="9"/>
        <v>50</v>
      </c>
      <c r="U11" s="90">
        <f t="shared" si="16"/>
        <v>16</v>
      </c>
      <c r="V11" s="90">
        <f t="shared" si="17"/>
        <v>72</v>
      </c>
      <c r="W11" s="90">
        <f t="shared" si="18"/>
        <v>12</v>
      </c>
      <c r="X11" s="91">
        <f t="shared" si="10"/>
        <v>28</v>
      </c>
      <c r="Y11" s="97">
        <f t="shared" si="11"/>
        <v>100</v>
      </c>
      <c r="Z11" s="75">
        <f>IF(ISERROR(VLOOKUP($B11,ResultxMacroproceso!$A:$E,3,FALSE)),0,VLOOKUP($B11,ResultxMacroproceso!$A:$E,3,FALSE))</f>
        <v>8</v>
      </c>
      <c r="AA11" s="75">
        <f>IF(ISERROR(VLOOKUP($B11,ResultxMacroproceso!$A:$E,4,FALSE)),0,VLOOKUP($B11,ResultxMacroproceso!$A:$E,4,FALSE))</f>
        <v>17</v>
      </c>
      <c r="AB11" s="75">
        <f>IF(ISERROR(VLOOKUP($B11,ResultxMacroproceso!$A:$E,5,FALSE)),0,VLOOKUP($B11,ResultxMacroproceso!$A:$E,5,FALSE))</f>
        <v>2</v>
      </c>
      <c r="AC11" s="98">
        <f t="shared" si="12"/>
        <v>27</v>
      </c>
      <c r="AD11" s="99">
        <f t="shared" si="19"/>
        <v>4.4800000000000004</v>
      </c>
      <c r="AE11" s="99">
        <f t="shared" si="20"/>
        <v>20.16</v>
      </c>
      <c r="AF11" s="99">
        <f t="shared" si="21"/>
        <v>3.36</v>
      </c>
      <c r="AG11" s="113">
        <f t="shared" si="13"/>
        <v>28</v>
      </c>
      <c r="AH11" s="114">
        <f t="shared" si="22"/>
        <v>4.4800000000000004</v>
      </c>
      <c r="AI11" s="114">
        <f t="shared" si="23"/>
        <v>19.040000000000003</v>
      </c>
      <c r="AJ11" s="114">
        <f t="shared" si="24"/>
        <v>3.36</v>
      </c>
      <c r="AK11" s="115">
        <f t="shared" si="14"/>
        <v>26.880000000000003</v>
      </c>
      <c r="AL11" s="116">
        <v>7</v>
      </c>
      <c r="AM11" s="117">
        <f t="shared" si="15"/>
        <v>18.48</v>
      </c>
      <c r="AN11" s="118">
        <f>IF(ISERROR(+AK11*AM11/AG11),0,+AK11*AM11/AG11)</f>
        <v>17.7408</v>
      </c>
      <c r="AO11" s="141">
        <f t="shared" si="25"/>
        <v>96</v>
      </c>
      <c r="AP11" s="209"/>
      <c r="AQ11" s="196"/>
      <c r="AR11" s="188"/>
      <c r="AS11" s="183"/>
      <c r="AT11" s="175"/>
      <c r="AU11" s="165"/>
    </row>
    <row r="12" spans="1:49" ht="16.5" customHeight="1" x14ac:dyDescent="0.2">
      <c r="A12" s="214"/>
      <c r="B12" s="59" t="s">
        <v>265</v>
      </c>
      <c r="C12" s="61" t="s">
        <v>266</v>
      </c>
      <c r="D12" s="10">
        <f>IF(ISERROR(VLOOKUP($B12,CriteriosxMacroprocesos!$A:$E,2,FALSE)),0,VLOOKUP($B12,CriteriosxMacroprocesos!$A:$E,2,FALSE))</f>
        <v>8</v>
      </c>
      <c r="E12" s="10">
        <f>IF(ISERROR(VLOOKUP($B12,CriteriosxMacroprocesos!$A:$E,3,FALSE)),0,VLOOKUP($B12,CriteriosxMacroprocesos!$A:$E,3,FALSE))</f>
        <v>5</v>
      </c>
      <c r="F12" s="10">
        <f>IF(ISERROR(VLOOKUP($B12,CriteriosxMacroprocesos!$A:$E,4,FALSE)),0,VLOOKUP($B12,CriteriosxMacroprocesos!$A:$E,4,FALSE))</f>
        <v>3</v>
      </c>
      <c r="G12" s="10">
        <f>IF(ISERROR(VLOOKUP($B12,CriteriosxMacroprocesos!$A:$E,5,FALSE)),0,VLOOKUP($B12,CriteriosxMacroprocesos!$A:$E,5,FALSE))</f>
        <v>0</v>
      </c>
      <c r="H12" s="58">
        <f t="shared" si="0"/>
        <v>8</v>
      </c>
      <c r="I12" s="73">
        <f t="shared" si="1"/>
        <v>10</v>
      </c>
      <c r="J12" s="74">
        <f t="shared" si="2"/>
        <v>6</v>
      </c>
      <c r="K12" s="74">
        <f t="shared" si="3"/>
        <v>0</v>
      </c>
      <c r="L12" s="74">
        <f t="shared" si="4"/>
        <v>16</v>
      </c>
      <c r="M12" s="75">
        <v>1</v>
      </c>
      <c r="N12" s="75">
        <v>2</v>
      </c>
      <c r="O12" s="75">
        <v>3</v>
      </c>
      <c r="P12" s="75">
        <f t="shared" si="5"/>
        <v>6</v>
      </c>
      <c r="Q12" s="88">
        <f t="shared" si="6"/>
        <v>10</v>
      </c>
      <c r="R12" s="88">
        <f t="shared" si="7"/>
        <v>12</v>
      </c>
      <c r="S12" s="88">
        <f t="shared" si="8"/>
        <v>0</v>
      </c>
      <c r="T12" s="89">
        <f t="shared" si="9"/>
        <v>22</v>
      </c>
      <c r="U12" s="90">
        <f t="shared" si="16"/>
        <v>45.454545454545453</v>
      </c>
      <c r="V12" s="90">
        <f t="shared" si="17"/>
        <v>54.54545454545454</v>
      </c>
      <c r="W12" s="90">
        <f t="shared" si="18"/>
        <v>0</v>
      </c>
      <c r="X12" s="91">
        <f t="shared" si="10"/>
        <v>16</v>
      </c>
      <c r="Y12" s="97">
        <f t="shared" si="11"/>
        <v>100</v>
      </c>
      <c r="Z12" s="75">
        <f>IF(ISERROR(VLOOKUP($B12,ResultxMacroproceso!$A:$E,3,FALSE)),0,VLOOKUP($B12,ResultxMacroproceso!$A:$E,3,FALSE))</f>
        <v>9</v>
      </c>
      <c r="AA12" s="75">
        <f>IF(ISERROR(VLOOKUP($B12,ResultxMacroproceso!$A:$E,4,FALSE)),0,VLOOKUP($B12,ResultxMacroproceso!$A:$E,4,FALSE))</f>
        <v>5</v>
      </c>
      <c r="AB12" s="75">
        <f>IF(ISERROR(VLOOKUP($B12,ResultxMacroproceso!$A:$E,5,FALSE)),0,VLOOKUP($B12,ResultxMacroproceso!$A:$E,5,FALSE))</f>
        <v>0</v>
      </c>
      <c r="AC12" s="98">
        <f t="shared" si="12"/>
        <v>14</v>
      </c>
      <c r="AD12" s="99">
        <f t="shared" si="19"/>
        <v>7.2727272727272725</v>
      </c>
      <c r="AE12" s="99">
        <f t="shared" si="20"/>
        <v>8.7272727272727266</v>
      </c>
      <c r="AF12" s="99">
        <f t="shared" si="21"/>
        <v>0</v>
      </c>
      <c r="AG12" s="113">
        <f t="shared" si="13"/>
        <v>16</v>
      </c>
      <c r="AH12" s="114">
        <f t="shared" si="22"/>
        <v>6.545454545454545</v>
      </c>
      <c r="AI12" s="114">
        <f t="shared" si="23"/>
        <v>7.2727272727272725</v>
      </c>
      <c r="AJ12" s="114">
        <f t="shared" si="24"/>
        <v>0</v>
      </c>
      <c r="AK12" s="115">
        <f t="shared" si="14"/>
        <v>13.818181818181817</v>
      </c>
      <c r="AL12" s="116">
        <v>2</v>
      </c>
      <c r="AM12" s="117">
        <f t="shared" si="15"/>
        <v>5.28</v>
      </c>
      <c r="AN12" s="118">
        <f>IF(ISERROR(+AK12*AM12/AG12),0,+AK12*AM12/AG12)</f>
        <v>4.5599999999999996</v>
      </c>
      <c r="AO12" s="141">
        <f t="shared" si="25"/>
        <v>86.363636363636346</v>
      </c>
      <c r="AP12" s="209"/>
      <c r="AQ12" s="196"/>
      <c r="AR12" s="188"/>
      <c r="AS12" s="183"/>
      <c r="AT12" s="175"/>
      <c r="AU12" s="165"/>
    </row>
    <row r="13" spans="1:49" ht="16.5" customHeight="1" x14ac:dyDescent="0.2">
      <c r="A13" s="214"/>
      <c r="B13" s="59" t="s">
        <v>149</v>
      </c>
      <c r="C13" s="61" t="s">
        <v>150</v>
      </c>
      <c r="D13" s="10">
        <f>IF(ISERROR(VLOOKUP($B13,CriteriosxMacroprocesos!$A:$E,2,FALSE)),0,VLOOKUP($B13,CriteriosxMacroprocesos!$A:$E,2,FALSE))</f>
        <v>7</v>
      </c>
      <c r="E13" s="10">
        <f>IF(ISERROR(VLOOKUP($B13,CriteriosxMacroprocesos!$A:$E,3,FALSE)),0,VLOOKUP($B13,CriteriosxMacroprocesos!$A:$E,3,FALSE))</f>
        <v>4</v>
      </c>
      <c r="F13" s="10">
        <f>IF(ISERROR(VLOOKUP($B13,CriteriosxMacroprocesos!$A:$E,4,FALSE)),0,VLOOKUP($B13,CriteriosxMacroprocesos!$A:$E,4,FALSE))</f>
        <v>2</v>
      </c>
      <c r="G13" s="10">
        <f>IF(ISERROR(VLOOKUP($B13,CriteriosxMacroprocesos!$A:$E,5,FALSE)),0,VLOOKUP($B13,CriteriosxMacroprocesos!$A:$E,5,FALSE))</f>
        <v>1</v>
      </c>
      <c r="H13" s="58">
        <f t="shared" si="0"/>
        <v>7</v>
      </c>
      <c r="I13" s="73">
        <f t="shared" si="1"/>
        <v>8</v>
      </c>
      <c r="J13" s="74">
        <f t="shared" si="2"/>
        <v>4</v>
      </c>
      <c r="K13" s="74">
        <f t="shared" si="3"/>
        <v>2</v>
      </c>
      <c r="L13" s="74">
        <f t="shared" si="4"/>
        <v>14</v>
      </c>
      <c r="M13" s="75">
        <v>1</v>
      </c>
      <c r="N13" s="75">
        <v>2</v>
      </c>
      <c r="O13" s="75">
        <v>3</v>
      </c>
      <c r="P13" s="75">
        <f t="shared" si="5"/>
        <v>6</v>
      </c>
      <c r="Q13" s="88">
        <f t="shared" si="6"/>
        <v>8</v>
      </c>
      <c r="R13" s="88">
        <f t="shared" si="7"/>
        <v>8</v>
      </c>
      <c r="S13" s="88">
        <f t="shared" si="8"/>
        <v>6</v>
      </c>
      <c r="T13" s="89">
        <f t="shared" si="9"/>
        <v>22</v>
      </c>
      <c r="U13" s="90">
        <f t="shared" si="16"/>
        <v>36.363636363636367</v>
      </c>
      <c r="V13" s="90">
        <f t="shared" si="17"/>
        <v>36.363636363636367</v>
      </c>
      <c r="W13" s="90">
        <f t="shared" si="18"/>
        <v>27.27272727272727</v>
      </c>
      <c r="X13" s="91">
        <f t="shared" si="10"/>
        <v>14</v>
      </c>
      <c r="Y13" s="97">
        <f t="shared" si="11"/>
        <v>100</v>
      </c>
      <c r="Z13" s="75">
        <f>IF(ISERROR(VLOOKUP($B13,ResultxMacroproceso!$A:$E,3,FALSE)),0,VLOOKUP($B13,ResultxMacroproceso!$A:$E,3,FALSE))</f>
        <v>4</v>
      </c>
      <c r="AA13" s="75">
        <f>IF(ISERROR(VLOOKUP($B13,ResultxMacroproceso!$A:$E,4,FALSE)),0,VLOOKUP($B13,ResultxMacroproceso!$A:$E,4,FALSE))</f>
        <v>2</v>
      </c>
      <c r="AB13" s="75">
        <f>IF(ISERROR(VLOOKUP($B13,ResultxMacroproceso!$A:$E,5,FALSE)),0,VLOOKUP($B13,ResultxMacroproceso!$A:$E,5,FALSE))</f>
        <v>1</v>
      </c>
      <c r="AC13" s="98">
        <f t="shared" si="12"/>
        <v>7</v>
      </c>
      <c r="AD13" s="99">
        <f t="shared" si="19"/>
        <v>5.0909090909090908</v>
      </c>
      <c r="AE13" s="99">
        <f t="shared" si="20"/>
        <v>5.0909090909090908</v>
      </c>
      <c r="AF13" s="99">
        <f t="shared" si="21"/>
        <v>3.8181818181818179</v>
      </c>
      <c r="AG13" s="113">
        <f t="shared" si="13"/>
        <v>14</v>
      </c>
      <c r="AH13" s="114">
        <f t="shared" si="22"/>
        <v>2.5454545454545454</v>
      </c>
      <c r="AI13" s="114">
        <f t="shared" si="23"/>
        <v>2.5454545454545454</v>
      </c>
      <c r="AJ13" s="114">
        <f t="shared" si="24"/>
        <v>1.9090909090909089</v>
      </c>
      <c r="AK13" s="115">
        <f t="shared" si="14"/>
        <v>7</v>
      </c>
      <c r="AL13" s="116">
        <v>5</v>
      </c>
      <c r="AM13" s="117">
        <f t="shared" si="15"/>
        <v>13.2</v>
      </c>
      <c r="AN13" s="118">
        <f t="shared" ref="AN13:AN29" si="26">IF(ISERROR(+AK13*AM13/AG13),0,+AK13*AM13/AG13)</f>
        <v>6.6</v>
      </c>
      <c r="AO13" s="141">
        <f t="shared" si="25"/>
        <v>50</v>
      </c>
      <c r="AP13" s="209"/>
      <c r="AQ13" s="197"/>
      <c r="AR13" s="189"/>
      <c r="AS13" s="184"/>
      <c r="AT13" s="175"/>
      <c r="AU13" s="165"/>
      <c r="AW13" s="159" t="s">
        <v>442</v>
      </c>
    </row>
    <row r="14" spans="1:49" ht="16.5" customHeight="1" x14ac:dyDescent="0.2">
      <c r="A14" s="214" t="s">
        <v>325</v>
      </c>
      <c r="B14" s="59" t="s">
        <v>363</v>
      </c>
      <c r="C14" s="60" t="s">
        <v>364</v>
      </c>
      <c r="D14" s="10">
        <f>IF(ISERROR(VLOOKUP($B14,CriteriosxMacroprocesos!$A:$E,2,FALSE)),0,VLOOKUP($B14,CriteriosxMacroprocesos!$A:$E,2,FALSE))</f>
        <v>11</v>
      </c>
      <c r="E14" s="10">
        <f>IF(ISERROR(VLOOKUP($B14,CriteriosxMacroprocesos!$A:$E,3,FALSE)),0,VLOOKUP($B14,CriteriosxMacroprocesos!$A:$E,3,FALSE))</f>
        <v>4</v>
      </c>
      <c r="F14" s="10">
        <f>IF(ISERROR(VLOOKUP($B14,CriteriosxMacroprocesos!$A:$E,4,FALSE)),0,VLOOKUP($B14,CriteriosxMacroprocesos!$A:$E,4,FALSE))</f>
        <v>7</v>
      </c>
      <c r="G14" s="10">
        <f>IF(ISERROR(VLOOKUP($B14,CriteriosxMacroprocesos!$A:$E,5,FALSE)),0,VLOOKUP($B14,CriteriosxMacroprocesos!$A:$E,5,FALSE))</f>
        <v>0</v>
      </c>
      <c r="H14" s="58">
        <f t="shared" si="0"/>
        <v>11</v>
      </c>
      <c r="I14" s="73">
        <f t="shared" si="1"/>
        <v>8</v>
      </c>
      <c r="J14" s="74">
        <f t="shared" si="2"/>
        <v>14</v>
      </c>
      <c r="K14" s="74">
        <f t="shared" si="3"/>
        <v>0</v>
      </c>
      <c r="L14" s="74">
        <f t="shared" si="4"/>
        <v>22</v>
      </c>
      <c r="M14" s="75">
        <v>1</v>
      </c>
      <c r="N14" s="75">
        <v>2</v>
      </c>
      <c r="O14" s="75">
        <v>3</v>
      </c>
      <c r="P14" s="75">
        <f t="shared" si="5"/>
        <v>6</v>
      </c>
      <c r="Q14" s="88">
        <f t="shared" si="6"/>
        <v>8</v>
      </c>
      <c r="R14" s="88">
        <f t="shared" si="7"/>
        <v>28</v>
      </c>
      <c r="S14" s="88">
        <f t="shared" si="8"/>
        <v>0</v>
      </c>
      <c r="T14" s="89">
        <f t="shared" si="9"/>
        <v>36</v>
      </c>
      <c r="U14" s="90">
        <f t="shared" si="16"/>
        <v>22.222222222222221</v>
      </c>
      <c r="V14" s="90">
        <f t="shared" si="17"/>
        <v>77.777777777777786</v>
      </c>
      <c r="W14" s="90">
        <f t="shared" si="18"/>
        <v>0</v>
      </c>
      <c r="X14" s="91">
        <f t="shared" si="10"/>
        <v>22</v>
      </c>
      <c r="Y14" s="97">
        <f t="shared" si="11"/>
        <v>100</v>
      </c>
      <c r="Z14" s="75">
        <f>IF(ISERROR(VLOOKUP($B14,ResultxMacroproceso!$A:$E,3,FALSE)),0,VLOOKUP($B14,ResultxMacroproceso!$A:$E,3,FALSE))</f>
        <v>8</v>
      </c>
      <c r="AA14" s="75">
        <f>IF(ISERROR(VLOOKUP($B14,ResultxMacroproceso!$A:$E,4,FALSE)),0,VLOOKUP($B14,ResultxMacroproceso!$A:$E,4,FALSE))</f>
        <v>10</v>
      </c>
      <c r="AB14" s="75">
        <f>IF(ISERROR(VLOOKUP($B14,ResultxMacroproceso!$A:$E,5,FALSE)),0,VLOOKUP($B14,ResultxMacroproceso!$A:$E,5,FALSE))</f>
        <v>0</v>
      </c>
      <c r="AC14" s="98">
        <f t="shared" si="12"/>
        <v>18</v>
      </c>
      <c r="AD14" s="99">
        <f t="shared" si="19"/>
        <v>4.8888888888888884</v>
      </c>
      <c r="AE14" s="99">
        <f t="shared" si="20"/>
        <v>17.111111111111114</v>
      </c>
      <c r="AF14" s="99">
        <f t="shared" si="21"/>
        <v>0</v>
      </c>
      <c r="AG14" s="113">
        <f t="shared" si="13"/>
        <v>22.000000000000004</v>
      </c>
      <c r="AH14" s="114">
        <f t="shared" si="22"/>
        <v>4.8888888888888884</v>
      </c>
      <c r="AI14" s="114">
        <f t="shared" si="23"/>
        <v>12.222222222222225</v>
      </c>
      <c r="AJ14" s="114">
        <f t="shared" si="24"/>
        <v>0</v>
      </c>
      <c r="AK14" s="115">
        <f t="shared" si="14"/>
        <v>17.111111111111114</v>
      </c>
      <c r="AL14" s="116">
        <v>7</v>
      </c>
      <c r="AM14" s="117">
        <f t="shared" si="15"/>
        <v>18.48</v>
      </c>
      <c r="AN14" s="118">
        <f t="shared" si="26"/>
        <v>14.373333333333335</v>
      </c>
      <c r="AO14" s="118">
        <f t="shared" si="25"/>
        <v>77.777777777777786</v>
      </c>
      <c r="AP14" s="210">
        <f>SUM(AM14:AM19)</f>
        <v>55.44</v>
      </c>
      <c r="AQ14" s="195">
        <v>40</v>
      </c>
      <c r="AR14" s="190">
        <f>IF(ISERROR(+AQ14*$AP$30/100),0,ROUND(+AQ14*$AP$30/100,2))</f>
        <v>80.260000000000005</v>
      </c>
      <c r="AS14" s="182">
        <f>SUM(AN14:AN19)</f>
        <v>39.919215686274512</v>
      </c>
      <c r="AT14" s="166">
        <f>IF(ISERROR(AS14*AR14/AP14),0,ROUND(AS14*AR14/AP14,2))</f>
        <v>57.79</v>
      </c>
      <c r="AU14" s="166">
        <f>IF(ISERROR(AT14*100/AR14),0,+AT14*100/AR14)</f>
        <v>72.003488661848991</v>
      </c>
      <c r="AW14" s="160"/>
    </row>
    <row r="15" spans="1:49" ht="16.5" customHeight="1" x14ac:dyDescent="0.2">
      <c r="A15" s="214"/>
      <c r="B15" s="59" t="s">
        <v>327</v>
      </c>
      <c r="C15" s="60" t="s">
        <v>328</v>
      </c>
      <c r="D15" s="10">
        <f>IF(ISERROR(VLOOKUP($B15,CriteriosxMacroprocesos!$A:$E,2,FALSE)),0,VLOOKUP($B15,CriteriosxMacroprocesos!$A:$E,2,FALSE))</f>
        <v>13</v>
      </c>
      <c r="E15" s="10">
        <f>IF(ISERROR(VLOOKUP($B15,CriteriosxMacroprocesos!$A:$E,3,FALSE)),0,VLOOKUP($B15,CriteriosxMacroprocesos!$A:$E,3,FALSE))</f>
        <v>9</v>
      </c>
      <c r="F15" s="10">
        <f>IF(ISERROR(VLOOKUP($B15,CriteriosxMacroprocesos!$A:$E,4,FALSE)),0,VLOOKUP($B15,CriteriosxMacroprocesos!$A:$E,4,FALSE))</f>
        <v>4</v>
      </c>
      <c r="G15" s="10">
        <f>IF(ISERROR(VLOOKUP($B15,CriteriosxMacroprocesos!$A:$E,5,FALSE)),0,VLOOKUP($B15,CriteriosxMacroprocesos!$A:$E,5,FALSE))</f>
        <v>0</v>
      </c>
      <c r="H15" s="58">
        <f t="shared" si="0"/>
        <v>13</v>
      </c>
      <c r="I15" s="73">
        <f t="shared" si="1"/>
        <v>18</v>
      </c>
      <c r="J15" s="74">
        <f t="shared" si="2"/>
        <v>8</v>
      </c>
      <c r="K15" s="74">
        <f t="shared" si="3"/>
        <v>0</v>
      </c>
      <c r="L15" s="74">
        <f t="shared" si="4"/>
        <v>26</v>
      </c>
      <c r="M15" s="75">
        <v>1</v>
      </c>
      <c r="N15" s="75">
        <v>2</v>
      </c>
      <c r="O15" s="75">
        <v>3</v>
      </c>
      <c r="P15" s="75">
        <f t="shared" si="5"/>
        <v>6</v>
      </c>
      <c r="Q15" s="88">
        <f t="shared" si="6"/>
        <v>18</v>
      </c>
      <c r="R15" s="88">
        <f t="shared" si="7"/>
        <v>16</v>
      </c>
      <c r="S15" s="88">
        <f t="shared" si="8"/>
        <v>0</v>
      </c>
      <c r="T15" s="89">
        <f t="shared" si="9"/>
        <v>34</v>
      </c>
      <c r="U15" s="90">
        <f t="shared" si="16"/>
        <v>52.941176470588239</v>
      </c>
      <c r="V15" s="90">
        <f t="shared" si="17"/>
        <v>47.058823529411761</v>
      </c>
      <c r="W15" s="90">
        <f t="shared" si="18"/>
        <v>0</v>
      </c>
      <c r="X15" s="91">
        <f t="shared" si="10"/>
        <v>26</v>
      </c>
      <c r="Y15" s="97">
        <f t="shared" si="11"/>
        <v>100</v>
      </c>
      <c r="Z15" s="75">
        <f>IF(ISERROR(VLOOKUP($B15,ResultxMacroproceso!$A:$E,3,FALSE)),0,VLOOKUP($B15,ResultxMacroproceso!$A:$E,3,FALSE))</f>
        <v>5</v>
      </c>
      <c r="AA15" s="75">
        <f>IF(ISERROR(VLOOKUP($B15,ResultxMacroproceso!$A:$E,4,FALSE)),0,VLOOKUP($B15,ResultxMacroproceso!$A:$E,4,FALSE))</f>
        <v>4</v>
      </c>
      <c r="AB15" s="75">
        <f>IF(ISERROR(VLOOKUP($B15,ResultxMacroproceso!$A:$E,5,FALSE)),0,VLOOKUP($B15,ResultxMacroproceso!$A:$E,5,FALSE))</f>
        <v>0</v>
      </c>
      <c r="AC15" s="98">
        <f t="shared" si="12"/>
        <v>9</v>
      </c>
      <c r="AD15" s="99">
        <f t="shared" si="19"/>
        <v>13.764705882352942</v>
      </c>
      <c r="AE15" s="99">
        <f t="shared" si="20"/>
        <v>12.235294117647058</v>
      </c>
      <c r="AF15" s="99">
        <f t="shared" si="21"/>
        <v>0</v>
      </c>
      <c r="AG15" s="113">
        <f t="shared" si="13"/>
        <v>26</v>
      </c>
      <c r="AH15" s="114">
        <f t="shared" si="22"/>
        <v>3.8235294117647061</v>
      </c>
      <c r="AI15" s="114">
        <f t="shared" si="23"/>
        <v>6.117647058823529</v>
      </c>
      <c r="AJ15" s="114">
        <f t="shared" si="24"/>
        <v>0</v>
      </c>
      <c r="AK15" s="115">
        <f t="shared" si="14"/>
        <v>9.9411764705882355</v>
      </c>
      <c r="AL15" s="116">
        <v>7</v>
      </c>
      <c r="AM15" s="117">
        <f t="shared" si="15"/>
        <v>18.48</v>
      </c>
      <c r="AN15" s="118">
        <f t="shared" si="26"/>
        <v>7.0658823529411769</v>
      </c>
      <c r="AO15" s="118">
        <f t="shared" si="25"/>
        <v>38.235294117647058</v>
      </c>
      <c r="AP15" s="211"/>
      <c r="AQ15" s="196"/>
      <c r="AR15" s="191"/>
      <c r="AS15" s="183"/>
      <c r="AT15" s="167"/>
      <c r="AU15" s="167"/>
      <c r="AW15" s="160" t="s">
        <v>443</v>
      </c>
    </row>
    <row r="16" spans="1:49" ht="16.5" customHeight="1" x14ac:dyDescent="0.2">
      <c r="A16" s="214"/>
      <c r="B16" s="59" t="s">
        <v>444</v>
      </c>
      <c r="C16" s="60" t="s">
        <v>445</v>
      </c>
      <c r="D16" s="10">
        <f>IF(ISERROR(VLOOKUP($B16,CriteriosxMacroprocesos!$A:$E,2,FALSE)),0,VLOOKUP($B16,CriteriosxMacroprocesos!$A:$E,2,FALSE))</f>
        <v>0</v>
      </c>
      <c r="E16" s="10">
        <f>IF(ISERROR(VLOOKUP($B16,CriteriosxMacroprocesos!$A:$E,3,FALSE)),0,VLOOKUP($B16,CriteriosxMacroprocesos!$A:$E,3,FALSE))</f>
        <v>0</v>
      </c>
      <c r="F16" s="10">
        <f>IF(ISERROR(VLOOKUP($B16,CriteriosxMacroprocesos!$A:$E,4,FALSE)),0,VLOOKUP($B16,CriteriosxMacroprocesos!$A:$E,4,FALSE))</f>
        <v>0</v>
      </c>
      <c r="G16" s="10">
        <f>IF(ISERROR(VLOOKUP($B16,CriteriosxMacroprocesos!$A:$E,5,FALSE)),0,VLOOKUP($B16,CriteriosxMacroprocesos!$A:$E,5,FALSE))</f>
        <v>0</v>
      </c>
      <c r="H16" s="58">
        <f t="shared" si="0"/>
        <v>0</v>
      </c>
      <c r="I16" s="73">
        <f t="shared" si="1"/>
        <v>0</v>
      </c>
      <c r="J16" s="74">
        <f t="shared" si="2"/>
        <v>0</v>
      </c>
      <c r="K16" s="74">
        <f t="shared" si="3"/>
        <v>0</v>
      </c>
      <c r="L16" s="74">
        <f t="shared" si="4"/>
        <v>0</v>
      </c>
      <c r="M16" s="75">
        <v>1</v>
      </c>
      <c r="N16" s="75">
        <v>2</v>
      </c>
      <c r="O16" s="75">
        <v>3</v>
      </c>
      <c r="P16" s="75">
        <f t="shared" si="5"/>
        <v>6</v>
      </c>
      <c r="Q16" s="88">
        <f t="shared" si="6"/>
        <v>0</v>
      </c>
      <c r="R16" s="88">
        <f t="shared" si="7"/>
        <v>0</v>
      </c>
      <c r="S16" s="88">
        <f t="shared" si="8"/>
        <v>0</v>
      </c>
      <c r="T16" s="89">
        <f t="shared" si="9"/>
        <v>0</v>
      </c>
      <c r="U16" s="90">
        <f t="shared" si="16"/>
        <v>0</v>
      </c>
      <c r="V16" s="90">
        <f t="shared" si="17"/>
        <v>0</v>
      </c>
      <c r="W16" s="90">
        <f t="shared" si="18"/>
        <v>0</v>
      </c>
      <c r="X16" s="91">
        <f t="shared" si="10"/>
        <v>0</v>
      </c>
      <c r="Y16" s="97">
        <f t="shared" si="11"/>
        <v>0</v>
      </c>
      <c r="Z16" s="75">
        <f>IF(ISERROR(VLOOKUP($B16,ResultxMacroproceso!$A:$E,3,FALSE)),0,VLOOKUP($B16,ResultxMacroproceso!$A:$E,3,FALSE))</f>
        <v>0</v>
      </c>
      <c r="AA16" s="75">
        <f>IF(ISERROR(VLOOKUP($B16,ResultxMacroproceso!$A:$E,4,FALSE)),0,VLOOKUP($B16,ResultxMacroproceso!$A:$E,4,FALSE))</f>
        <v>0</v>
      </c>
      <c r="AB16" s="75">
        <f>IF(ISERROR(VLOOKUP($B16,ResultxMacroproceso!$A:$E,5,FALSE)),0,VLOOKUP($B16,ResultxMacroproceso!$A:$E,5,FALSE))</f>
        <v>0</v>
      </c>
      <c r="AC16" s="98">
        <f t="shared" si="12"/>
        <v>0</v>
      </c>
      <c r="AD16" s="99">
        <f t="shared" si="19"/>
        <v>0</v>
      </c>
      <c r="AE16" s="99">
        <f t="shared" si="20"/>
        <v>0</v>
      </c>
      <c r="AF16" s="99">
        <f t="shared" si="21"/>
        <v>0</v>
      </c>
      <c r="AG16" s="113">
        <f t="shared" si="13"/>
        <v>0</v>
      </c>
      <c r="AH16" s="114">
        <f t="shared" si="22"/>
        <v>0</v>
      </c>
      <c r="AI16" s="114">
        <f t="shared" si="23"/>
        <v>0</v>
      </c>
      <c r="AJ16" s="114">
        <f t="shared" si="24"/>
        <v>0</v>
      </c>
      <c r="AK16" s="115">
        <f t="shared" si="14"/>
        <v>0</v>
      </c>
      <c r="AL16" s="116">
        <v>7</v>
      </c>
      <c r="AM16" s="117">
        <f t="shared" si="15"/>
        <v>0</v>
      </c>
      <c r="AN16" s="118">
        <f t="shared" si="26"/>
        <v>0</v>
      </c>
      <c r="AO16" s="118">
        <f t="shared" si="25"/>
        <v>0</v>
      </c>
      <c r="AP16" s="211"/>
      <c r="AQ16" s="196"/>
      <c r="AR16" s="191"/>
      <c r="AS16" s="183"/>
      <c r="AT16" s="167"/>
      <c r="AU16" s="167"/>
      <c r="AW16" s="160" t="s">
        <v>446</v>
      </c>
    </row>
    <row r="17" spans="1:55" ht="16.5" customHeight="1" x14ac:dyDescent="0.2">
      <c r="A17" s="214"/>
      <c r="B17" s="59" t="s">
        <v>393</v>
      </c>
      <c r="C17" s="61" t="s">
        <v>394</v>
      </c>
      <c r="D17" s="10">
        <f>IF(ISERROR(VLOOKUP($B17,CriteriosxMacroprocesos!$A:$E,2,FALSE)),0,VLOOKUP($B17,CriteriosxMacroprocesos!$A:$E,2,FALSE))</f>
        <v>1</v>
      </c>
      <c r="E17" s="10">
        <f>IF(ISERROR(VLOOKUP($B17,CriteriosxMacroprocesos!$A:$E,3,FALSE)),0,VLOOKUP($B17,CriteriosxMacroprocesos!$A:$E,3,FALSE))</f>
        <v>1</v>
      </c>
      <c r="F17" s="10">
        <f>IF(ISERROR(VLOOKUP($B17,CriteriosxMacroprocesos!$A:$E,4,FALSE)),0,VLOOKUP($B17,CriteriosxMacroprocesos!$A:$E,4,FALSE))</f>
        <v>0</v>
      </c>
      <c r="G17" s="10">
        <f>IF(ISERROR(VLOOKUP($B17,CriteriosxMacroprocesos!$A:$E,5,FALSE)),0,VLOOKUP($B17,CriteriosxMacroprocesos!$A:$E,5,FALSE))</f>
        <v>0</v>
      </c>
      <c r="H17" s="58">
        <f t="shared" si="0"/>
        <v>1</v>
      </c>
      <c r="I17" s="73">
        <f t="shared" si="1"/>
        <v>2</v>
      </c>
      <c r="J17" s="74">
        <f t="shared" si="2"/>
        <v>0</v>
      </c>
      <c r="K17" s="74">
        <f t="shared" si="3"/>
        <v>0</v>
      </c>
      <c r="L17" s="74">
        <f t="shared" si="4"/>
        <v>2</v>
      </c>
      <c r="M17" s="75">
        <v>1</v>
      </c>
      <c r="N17" s="75">
        <v>2</v>
      </c>
      <c r="O17" s="75">
        <v>3</v>
      </c>
      <c r="P17" s="75">
        <f t="shared" si="5"/>
        <v>6</v>
      </c>
      <c r="Q17" s="88">
        <f t="shared" si="6"/>
        <v>2</v>
      </c>
      <c r="R17" s="88">
        <f t="shared" si="7"/>
        <v>0</v>
      </c>
      <c r="S17" s="88">
        <f t="shared" si="8"/>
        <v>0</v>
      </c>
      <c r="T17" s="89">
        <f t="shared" si="9"/>
        <v>2</v>
      </c>
      <c r="U17" s="90">
        <f t="shared" si="16"/>
        <v>100</v>
      </c>
      <c r="V17" s="90">
        <f t="shared" si="17"/>
        <v>0</v>
      </c>
      <c r="W17" s="90">
        <f t="shared" si="18"/>
        <v>0</v>
      </c>
      <c r="X17" s="91">
        <f t="shared" si="10"/>
        <v>2</v>
      </c>
      <c r="Y17" s="97">
        <f t="shared" si="11"/>
        <v>100</v>
      </c>
      <c r="Z17" s="75">
        <f>IF(ISERROR(VLOOKUP($B17,ResultxMacroproceso!$A:$E,3,FALSE)),0,VLOOKUP($B17,ResultxMacroproceso!$A:$E,3,FALSE))</f>
        <v>2</v>
      </c>
      <c r="AA17" s="75">
        <f>IF(ISERROR(VLOOKUP($B17,ResultxMacroproceso!$A:$E,4,FALSE)),0,VLOOKUP($B17,ResultxMacroproceso!$A:$E,4,FALSE))</f>
        <v>0</v>
      </c>
      <c r="AB17" s="75">
        <f>IF(ISERROR(VLOOKUP($B17,ResultxMacroproceso!$A:$E,5,FALSE)),0,VLOOKUP($B17,ResultxMacroproceso!$A:$E,5,FALSE))</f>
        <v>0</v>
      </c>
      <c r="AC17" s="98">
        <f t="shared" si="12"/>
        <v>2</v>
      </c>
      <c r="AD17" s="99">
        <f t="shared" si="19"/>
        <v>2</v>
      </c>
      <c r="AE17" s="99">
        <f t="shared" si="20"/>
        <v>0</v>
      </c>
      <c r="AF17" s="99">
        <f t="shared" si="21"/>
        <v>0</v>
      </c>
      <c r="AG17" s="113">
        <f t="shared" si="13"/>
        <v>2</v>
      </c>
      <c r="AH17" s="114">
        <f t="shared" si="22"/>
        <v>2</v>
      </c>
      <c r="AI17" s="114">
        <f t="shared" si="23"/>
        <v>0</v>
      </c>
      <c r="AJ17" s="114">
        <f t="shared" si="24"/>
        <v>0</v>
      </c>
      <c r="AK17" s="115">
        <f t="shared" si="14"/>
        <v>2</v>
      </c>
      <c r="AL17" s="116">
        <v>7</v>
      </c>
      <c r="AM17" s="117">
        <f t="shared" si="15"/>
        <v>18.48</v>
      </c>
      <c r="AN17" s="118">
        <f t="shared" si="26"/>
        <v>18.48</v>
      </c>
      <c r="AO17" s="118">
        <f t="shared" si="25"/>
        <v>100</v>
      </c>
      <c r="AP17" s="211"/>
      <c r="AQ17" s="196"/>
      <c r="AR17" s="191"/>
      <c r="AS17" s="183"/>
      <c r="AT17" s="167"/>
      <c r="AU17" s="167"/>
      <c r="AW17" s="160" t="s">
        <v>447</v>
      </c>
    </row>
    <row r="18" spans="1:55" ht="16.5" customHeight="1" x14ac:dyDescent="0.2">
      <c r="A18" s="214"/>
      <c r="B18" s="59" t="s">
        <v>448</v>
      </c>
      <c r="C18" s="61" t="s">
        <v>449</v>
      </c>
      <c r="D18" s="10">
        <f>IF(ISERROR(VLOOKUP($B18,CriteriosxMacroprocesos!$A:$E,2,FALSE)),0,VLOOKUP($B18,CriteriosxMacroprocesos!$A:$E,2,FALSE))</f>
        <v>0</v>
      </c>
      <c r="E18" s="10">
        <f>IF(ISERROR(VLOOKUP($B18,CriteriosxMacroprocesos!$A:$E,3,FALSE)),0,VLOOKUP($B18,CriteriosxMacroprocesos!$A:$E,3,FALSE))</f>
        <v>0</v>
      </c>
      <c r="F18" s="10">
        <f>IF(ISERROR(VLOOKUP($B18,CriteriosxMacroprocesos!$A:$E,4,FALSE)),0,VLOOKUP($B18,CriteriosxMacroprocesos!$A:$E,4,FALSE))</f>
        <v>0</v>
      </c>
      <c r="G18" s="10">
        <f>IF(ISERROR(VLOOKUP($B18,CriteriosxMacroprocesos!$A:$E,5,FALSE)),0,VLOOKUP($B18,CriteriosxMacroprocesos!$A:$E,5,FALSE))</f>
        <v>0</v>
      </c>
      <c r="H18" s="58">
        <f t="shared" si="0"/>
        <v>0</v>
      </c>
      <c r="I18" s="73">
        <f t="shared" si="1"/>
        <v>0</v>
      </c>
      <c r="J18" s="74">
        <f t="shared" si="2"/>
        <v>0</v>
      </c>
      <c r="K18" s="74">
        <f t="shared" si="3"/>
        <v>0</v>
      </c>
      <c r="L18" s="74">
        <f t="shared" si="4"/>
        <v>0</v>
      </c>
      <c r="M18" s="75">
        <v>1</v>
      </c>
      <c r="N18" s="75">
        <v>2</v>
      </c>
      <c r="O18" s="75">
        <v>3</v>
      </c>
      <c r="P18" s="75">
        <f t="shared" si="5"/>
        <v>6</v>
      </c>
      <c r="Q18" s="88">
        <f t="shared" si="6"/>
        <v>0</v>
      </c>
      <c r="R18" s="88">
        <f t="shared" si="7"/>
        <v>0</v>
      </c>
      <c r="S18" s="88">
        <f t="shared" si="8"/>
        <v>0</v>
      </c>
      <c r="T18" s="89">
        <f t="shared" si="9"/>
        <v>0</v>
      </c>
      <c r="U18" s="90">
        <f t="shared" si="16"/>
        <v>0</v>
      </c>
      <c r="V18" s="90">
        <f t="shared" si="17"/>
        <v>0</v>
      </c>
      <c r="W18" s="90">
        <f t="shared" si="18"/>
        <v>0</v>
      </c>
      <c r="X18" s="91">
        <f t="shared" si="10"/>
        <v>0</v>
      </c>
      <c r="Y18" s="97">
        <f t="shared" si="11"/>
        <v>0</v>
      </c>
      <c r="Z18" s="75">
        <f>IF(ISERROR(VLOOKUP($B18,ResultxMacroproceso!$A:$E,3,FALSE)),0,VLOOKUP($B18,ResultxMacroproceso!$A:$E,3,FALSE))</f>
        <v>0</v>
      </c>
      <c r="AA18" s="75">
        <f>IF(ISERROR(VLOOKUP($B18,ResultxMacroproceso!$A:$E,4,FALSE)),0,VLOOKUP($B18,ResultxMacroproceso!$A:$E,4,FALSE))</f>
        <v>0</v>
      </c>
      <c r="AB18" s="75">
        <f>IF(ISERROR(VLOOKUP($B18,ResultxMacroproceso!$A:$E,5,FALSE)),0,VLOOKUP($B18,ResultxMacroproceso!$A:$E,5,FALSE))</f>
        <v>0</v>
      </c>
      <c r="AC18" s="98">
        <f t="shared" si="12"/>
        <v>0</v>
      </c>
      <c r="AD18" s="99">
        <f t="shared" si="19"/>
        <v>0</v>
      </c>
      <c r="AE18" s="99">
        <f t="shared" si="20"/>
        <v>0</v>
      </c>
      <c r="AF18" s="99">
        <f t="shared" si="21"/>
        <v>0</v>
      </c>
      <c r="AG18" s="113">
        <f t="shared" si="13"/>
        <v>0</v>
      </c>
      <c r="AH18" s="114">
        <f t="shared" si="22"/>
        <v>0</v>
      </c>
      <c r="AI18" s="114">
        <f t="shared" si="23"/>
        <v>0</v>
      </c>
      <c r="AJ18" s="114">
        <f t="shared" si="24"/>
        <v>0</v>
      </c>
      <c r="AK18" s="115">
        <f t="shared" si="14"/>
        <v>0</v>
      </c>
      <c r="AL18" s="116">
        <v>7</v>
      </c>
      <c r="AM18" s="117">
        <f t="shared" si="15"/>
        <v>0</v>
      </c>
      <c r="AN18" s="118">
        <f t="shared" si="26"/>
        <v>0</v>
      </c>
      <c r="AO18" s="118">
        <f t="shared" si="25"/>
        <v>0</v>
      </c>
      <c r="AP18" s="211"/>
      <c r="AQ18" s="196"/>
      <c r="AR18" s="191"/>
      <c r="AS18" s="183"/>
      <c r="AT18" s="167"/>
      <c r="AU18" s="167"/>
      <c r="AW18" s="160" t="s">
        <v>450</v>
      </c>
    </row>
    <row r="19" spans="1:55" ht="16.5" customHeight="1" x14ac:dyDescent="0.2">
      <c r="A19" s="214"/>
      <c r="B19" s="59" t="s">
        <v>451</v>
      </c>
      <c r="C19" s="61" t="s">
        <v>452</v>
      </c>
      <c r="D19" s="10">
        <f>IF(ISERROR(VLOOKUP($B19,CriteriosxMacroprocesos!$A:$E,2,FALSE)),0,VLOOKUP($B19,CriteriosxMacroprocesos!$A:$E,2,FALSE))</f>
        <v>0</v>
      </c>
      <c r="E19" s="10">
        <f>IF(ISERROR(VLOOKUP($B19,CriteriosxMacroprocesos!$A:$E,3,FALSE)),0,VLOOKUP($B19,CriteriosxMacroprocesos!$A:$E,3,FALSE))</f>
        <v>0</v>
      </c>
      <c r="F19" s="10">
        <f>IF(ISERROR(VLOOKUP($B19,CriteriosxMacroprocesos!$A:$E,4,FALSE)),0,VLOOKUP($B19,CriteriosxMacroprocesos!$A:$E,4,FALSE))</f>
        <v>0</v>
      </c>
      <c r="G19" s="10">
        <f>IF(ISERROR(VLOOKUP($B19,CriteriosxMacroprocesos!$A:$E,5,FALSE)),0,VLOOKUP($B19,CriteriosxMacroprocesos!$A:$E,5,FALSE))</f>
        <v>0</v>
      </c>
      <c r="H19" s="58">
        <f t="shared" si="0"/>
        <v>0</v>
      </c>
      <c r="I19" s="73">
        <f t="shared" si="1"/>
        <v>0</v>
      </c>
      <c r="J19" s="74">
        <f t="shared" si="2"/>
        <v>0</v>
      </c>
      <c r="K19" s="74">
        <f t="shared" si="3"/>
        <v>0</v>
      </c>
      <c r="L19" s="74">
        <f t="shared" si="4"/>
        <v>0</v>
      </c>
      <c r="M19" s="75">
        <v>1</v>
      </c>
      <c r="N19" s="75">
        <v>2</v>
      </c>
      <c r="O19" s="75">
        <v>3</v>
      </c>
      <c r="P19" s="75">
        <f t="shared" si="5"/>
        <v>6</v>
      </c>
      <c r="Q19" s="88">
        <f t="shared" si="6"/>
        <v>0</v>
      </c>
      <c r="R19" s="88">
        <f t="shared" si="7"/>
        <v>0</v>
      </c>
      <c r="S19" s="88">
        <f t="shared" si="8"/>
        <v>0</v>
      </c>
      <c r="T19" s="89">
        <f t="shared" si="9"/>
        <v>0</v>
      </c>
      <c r="U19" s="90">
        <f t="shared" si="16"/>
        <v>0</v>
      </c>
      <c r="V19" s="90">
        <f t="shared" si="17"/>
        <v>0</v>
      </c>
      <c r="W19" s="90">
        <f t="shared" si="18"/>
        <v>0</v>
      </c>
      <c r="X19" s="91">
        <f t="shared" si="10"/>
        <v>0</v>
      </c>
      <c r="Y19" s="97">
        <f t="shared" si="11"/>
        <v>0</v>
      </c>
      <c r="Z19" s="75">
        <f>IF(ISERROR(VLOOKUP($B19,ResultxMacroproceso!$A:$E,3,FALSE)),0,VLOOKUP($B19,ResultxMacroproceso!$A:$E,3,FALSE))</f>
        <v>0</v>
      </c>
      <c r="AA19" s="75">
        <f>IF(ISERROR(VLOOKUP($B19,ResultxMacroproceso!$A:$E,4,FALSE)),0,VLOOKUP($B19,ResultxMacroproceso!$A:$E,4,FALSE))</f>
        <v>0</v>
      </c>
      <c r="AB19" s="75">
        <f>IF(ISERROR(VLOOKUP($B19,ResultxMacroproceso!$A:$E,5,FALSE)),0,VLOOKUP($B19,ResultxMacroproceso!$A:$E,5,FALSE))</f>
        <v>0</v>
      </c>
      <c r="AC19" s="98">
        <f t="shared" si="12"/>
        <v>0</v>
      </c>
      <c r="AD19" s="99">
        <f t="shared" si="19"/>
        <v>0</v>
      </c>
      <c r="AE19" s="99">
        <f t="shared" si="20"/>
        <v>0</v>
      </c>
      <c r="AF19" s="99">
        <f t="shared" si="21"/>
        <v>0</v>
      </c>
      <c r="AG19" s="113">
        <f t="shared" si="13"/>
        <v>0</v>
      </c>
      <c r="AH19" s="114">
        <f t="shared" si="22"/>
        <v>0</v>
      </c>
      <c r="AI19" s="114">
        <f t="shared" si="23"/>
        <v>0</v>
      </c>
      <c r="AJ19" s="114">
        <f t="shared" si="24"/>
        <v>0</v>
      </c>
      <c r="AK19" s="115">
        <f t="shared" si="14"/>
        <v>0</v>
      </c>
      <c r="AL19" s="116">
        <v>5</v>
      </c>
      <c r="AM19" s="117">
        <f t="shared" si="15"/>
        <v>0</v>
      </c>
      <c r="AN19" s="118">
        <f t="shared" si="26"/>
        <v>0</v>
      </c>
      <c r="AO19" s="118">
        <f t="shared" si="25"/>
        <v>0</v>
      </c>
      <c r="AP19" s="212"/>
      <c r="AQ19" s="197"/>
      <c r="AR19" s="192"/>
      <c r="AS19" s="184"/>
      <c r="AT19" s="168"/>
      <c r="AU19" s="168"/>
    </row>
    <row r="20" spans="1:55" ht="16.5" customHeight="1" x14ac:dyDescent="0.2">
      <c r="A20" s="214" t="s">
        <v>10</v>
      </c>
      <c r="B20" s="59" t="s">
        <v>453</v>
      </c>
      <c r="C20" s="60" t="s">
        <v>454</v>
      </c>
      <c r="D20" s="10">
        <f>IF(ISERROR(VLOOKUP($B20,CriteriosxMacroprocesos!$A:$E,2,FALSE)),0,VLOOKUP($B20,CriteriosxMacroprocesos!$A:$E,2,FALSE))</f>
        <v>0</v>
      </c>
      <c r="E20" s="10">
        <f>IF(ISERROR(VLOOKUP($B20,CriteriosxMacroprocesos!$A:$E,3,FALSE)),0,VLOOKUP($B20,CriteriosxMacroprocesos!$A:$E,3,FALSE))</f>
        <v>0</v>
      </c>
      <c r="F20" s="10">
        <f>IF(ISERROR(VLOOKUP($B20,CriteriosxMacroprocesos!$A:$E,4,FALSE)),0,VLOOKUP($B20,CriteriosxMacroprocesos!$A:$E,4,FALSE))</f>
        <v>0</v>
      </c>
      <c r="G20" s="10">
        <f>IF(ISERROR(VLOOKUP($B20,CriteriosxMacroprocesos!$A:$E,5,FALSE)),0,VLOOKUP($B20,CriteriosxMacroprocesos!$A:$E,5,FALSE))</f>
        <v>0</v>
      </c>
      <c r="H20" s="58">
        <f t="shared" si="0"/>
        <v>0</v>
      </c>
      <c r="I20" s="73">
        <f t="shared" si="1"/>
        <v>0</v>
      </c>
      <c r="J20" s="74">
        <f t="shared" si="2"/>
        <v>0</v>
      </c>
      <c r="K20" s="74">
        <f t="shared" si="3"/>
        <v>0</v>
      </c>
      <c r="L20" s="74">
        <f t="shared" si="4"/>
        <v>0</v>
      </c>
      <c r="M20" s="75">
        <v>1</v>
      </c>
      <c r="N20" s="75">
        <v>2</v>
      </c>
      <c r="O20" s="75">
        <v>3</v>
      </c>
      <c r="P20" s="75">
        <f t="shared" si="5"/>
        <v>6</v>
      </c>
      <c r="Q20" s="88">
        <f t="shared" si="6"/>
        <v>0</v>
      </c>
      <c r="R20" s="88">
        <f t="shared" si="7"/>
        <v>0</v>
      </c>
      <c r="S20" s="88">
        <f t="shared" si="8"/>
        <v>0</v>
      </c>
      <c r="T20" s="89">
        <f t="shared" si="9"/>
        <v>0</v>
      </c>
      <c r="U20" s="90">
        <f t="shared" si="16"/>
        <v>0</v>
      </c>
      <c r="V20" s="90">
        <f t="shared" si="17"/>
        <v>0</v>
      </c>
      <c r="W20" s="90">
        <f t="shared" si="18"/>
        <v>0</v>
      </c>
      <c r="X20" s="91">
        <f t="shared" si="10"/>
        <v>0</v>
      </c>
      <c r="Y20" s="97">
        <f t="shared" si="11"/>
        <v>0</v>
      </c>
      <c r="Z20" s="75">
        <f>IF(ISERROR(VLOOKUP($B20,ResultxMacroproceso!$A:$E,3,FALSE)),0,VLOOKUP($B20,ResultxMacroproceso!$A:$E,3,FALSE))</f>
        <v>0</v>
      </c>
      <c r="AA20" s="75">
        <f>IF(ISERROR(VLOOKUP($B20,ResultxMacroproceso!$A:$E,4,FALSE)),0,VLOOKUP($B20,ResultxMacroproceso!$A:$E,4,FALSE))</f>
        <v>0</v>
      </c>
      <c r="AB20" s="75">
        <f>IF(ISERROR(VLOOKUP($B20,ResultxMacroproceso!$A:$E,5,FALSE)),0,VLOOKUP($B20,ResultxMacroproceso!$A:$E,5,FALSE))</f>
        <v>0</v>
      </c>
      <c r="AC20" s="98">
        <f t="shared" si="12"/>
        <v>0</v>
      </c>
      <c r="AD20" s="99">
        <f t="shared" si="19"/>
        <v>0</v>
      </c>
      <c r="AE20" s="99">
        <f t="shared" si="20"/>
        <v>0</v>
      </c>
      <c r="AF20" s="99">
        <f t="shared" si="21"/>
        <v>0</v>
      </c>
      <c r="AG20" s="113">
        <f t="shared" si="13"/>
        <v>0</v>
      </c>
      <c r="AH20" s="114">
        <f t="shared" si="22"/>
        <v>0</v>
      </c>
      <c r="AI20" s="114">
        <f t="shared" si="23"/>
        <v>0</v>
      </c>
      <c r="AJ20" s="114">
        <f t="shared" si="24"/>
        <v>0</v>
      </c>
      <c r="AK20" s="115">
        <f t="shared" si="14"/>
        <v>0</v>
      </c>
      <c r="AL20" s="116">
        <v>2.5</v>
      </c>
      <c r="AM20" s="117">
        <f t="shared" si="15"/>
        <v>0</v>
      </c>
      <c r="AN20" s="118">
        <f t="shared" si="26"/>
        <v>0</v>
      </c>
      <c r="AO20" s="118">
        <f t="shared" si="25"/>
        <v>0</v>
      </c>
      <c r="AP20" s="210">
        <f>SUM(AM20:AM29)</f>
        <v>52.800000000000004</v>
      </c>
      <c r="AQ20" s="198">
        <v>25</v>
      </c>
      <c r="AR20" s="191">
        <f t="shared" ref="AR20:AR29" si="27">IF(ISERROR(+AQ20*$AP$30/100),0,ROUND(+AQ20*$AP$30/100,2))</f>
        <v>50.16</v>
      </c>
      <c r="AS20" s="182">
        <f>SUM(AN20:AN29)</f>
        <v>44.783529411764704</v>
      </c>
      <c r="AT20" s="176">
        <f t="shared" ref="AT20:AT29" si="28">IF(ISERROR(AS20*AR20/AP20),0,ROUND(AS20*AR20/AP20,2))</f>
        <v>42.54</v>
      </c>
      <c r="AU20" s="166">
        <f t="shared" ref="AU20:AU29" si="29">IF(ISERROR(AT20*100/AR20),0,+AT20*100/AR20)</f>
        <v>84.808612440191396</v>
      </c>
    </row>
    <row r="21" spans="1:55" ht="16.5" customHeight="1" x14ac:dyDescent="0.2">
      <c r="A21" s="214"/>
      <c r="B21" s="59" t="s">
        <v>12</v>
      </c>
      <c r="C21" s="61" t="s">
        <v>13</v>
      </c>
      <c r="D21" s="10">
        <f>IF(ISERROR(VLOOKUP($B21,CriteriosxMacroprocesos!$A:$E,2,FALSE)),0,VLOOKUP($B21,CriteriosxMacroprocesos!$A:$E,2,FALSE))</f>
        <v>4</v>
      </c>
      <c r="E21" s="10">
        <f>IF(ISERROR(VLOOKUP($B21,CriteriosxMacroprocesos!$A:$E,3,FALSE)),0,VLOOKUP($B21,CriteriosxMacroprocesos!$A:$E,3,FALSE))</f>
        <v>2</v>
      </c>
      <c r="F21" s="10">
        <f>IF(ISERROR(VLOOKUP($B21,CriteriosxMacroprocesos!$A:$E,4,FALSE)),0,VLOOKUP($B21,CriteriosxMacroprocesos!$A:$E,4,FALSE))</f>
        <v>2</v>
      </c>
      <c r="G21" s="10">
        <f>IF(ISERROR(VLOOKUP($B21,CriteriosxMacroprocesos!$A:$E,5,FALSE)),0,VLOOKUP($B21,CriteriosxMacroprocesos!$A:$E,5,FALSE))</f>
        <v>0</v>
      </c>
      <c r="H21" s="58">
        <f t="shared" si="0"/>
        <v>4</v>
      </c>
      <c r="I21" s="73">
        <f t="shared" si="1"/>
        <v>4</v>
      </c>
      <c r="J21" s="74">
        <f t="shared" si="2"/>
        <v>4</v>
      </c>
      <c r="K21" s="74">
        <f t="shared" si="3"/>
        <v>0</v>
      </c>
      <c r="L21" s="74">
        <f t="shared" si="4"/>
        <v>8</v>
      </c>
      <c r="M21" s="75">
        <v>1</v>
      </c>
      <c r="N21" s="75">
        <v>2</v>
      </c>
      <c r="O21" s="75">
        <v>3</v>
      </c>
      <c r="P21" s="75">
        <f t="shared" si="5"/>
        <v>6</v>
      </c>
      <c r="Q21" s="88">
        <f t="shared" si="6"/>
        <v>4</v>
      </c>
      <c r="R21" s="88">
        <f t="shared" si="7"/>
        <v>8</v>
      </c>
      <c r="S21" s="88">
        <f t="shared" si="8"/>
        <v>0</v>
      </c>
      <c r="T21" s="89">
        <f t="shared" si="9"/>
        <v>12</v>
      </c>
      <c r="U21" s="90">
        <f t="shared" si="16"/>
        <v>33.333333333333329</v>
      </c>
      <c r="V21" s="90">
        <f t="shared" si="17"/>
        <v>66.666666666666657</v>
      </c>
      <c r="W21" s="90">
        <f t="shared" si="18"/>
        <v>0</v>
      </c>
      <c r="X21" s="91">
        <f t="shared" si="10"/>
        <v>8</v>
      </c>
      <c r="Y21" s="97">
        <f t="shared" si="11"/>
        <v>99.999999999999986</v>
      </c>
      <c r="Z21" s="75">
        <f>IF(ISERROR(VLOOKUP($B21,ResultxMacroproceso!$A:$E,3,FALSE)),0,VLOOKUP($B21,ResultxMacroproceso!$A:$E,3,FALSE))</f>
        <v>4</v>
      </c>
      <c r="AA21" s="75">
        <f>IF(ISERROR(VLOOKUP($B21,ResultxMacroproceso!$A:$E,4,FALSE)),0,VLOOKUP($B21,ResultxMacroproceso!$A:$E,4,FALSE))</f>
        <v>3</v>
      </c>
      <c r="AB21" s="75">
        <f>IF(ISERROR(VLOOKUP($B21,ResultxMacroproceso!$A:$E,5,FALSE)),0,VLOOKUP($B21,ResultxMacroproceso!$A:$E,5,FALSE))</f>
        <v>0</v>
      </c>
      <c r="AC21" s="98">
        <f t="shared" si="12"/>
        <v>7</v>
      </c>
      <c r="AD21" s="99">
        <f t="shared" si="19"/>
        <v>2.6666666666666661</v>
      </c>
      <c r="AE21" s="99">
        <f t="shared" si="20"/>
        <v>5.3333333333333321</v>
      </c>
      <c r="AF21" s="99">
        <f t="shared" si="21"/>
        <v>0</v>
      </c>
      <c r="AG21" s="113">
        <f t="shared" si="13"/>
        <v>7.9999999999999982</v>
      </c>
      <c r="AH21" s="114">
        <f t="shared" si="22"/>
        <v>2.6666666666666661</v>
      </c>
      <c r="AI21" s="114">
        <f t="shared" si="23"/>
        <v>3.9999999999999991</v>
      </c>
      <c r="AJ21" s="114">
        <f t="shared" si="24"/>
        <v>0</v>
      </c>
      <c r="AK21" s="115">
        <f t="shared" si="14"/>
        <v>6.6666666666666652</v>
      </c>
      <c r="AL21" s="116">
        <v>2.5</v>
      </c>
      <c r="AM21" s="117">
        <f t="shared" si="15"/>
        <v>6.6</v>
      </c>
      <c r="AN21" s="118">
        <f t="shared" si="26"/>
        <v>5.4999999999999991</v>
      </c>
      <c r="AO21" s="118">
        <f t="shared" si="25"/>
        <v>83.333333333333314</v>
      </c>
      <c r="AP21" s="211"/>
      <c r="AQ21" s="199"/>
      <c r="AR21" s="191">
        <f t="shared" si="27"/>
        <v>0</v>
      </c>
      <c r="AS21" s="183">
        <f t="shared" ref="AS21:AS29" si="30">SUM(AN22:AN31)</f>
        <v>190.48492422765364</v>
      </c>
      <c r="AT21" s="177">
        <f t="shared" si="28"/>
        <v>0</v>
      </c>
      <c r="AU21" s="167">
        <f t="shared" si="29"/>
        <v>0</v>
      </c>
    </row>
    <row r="22" spans="1:55" ht="16.5" customHeight="1" x14ac:dyDescent="0.2">
      <c r="A22" s="214"/>
      <c r="B22" s="59" t="s">
        <v>119</v>
      </c>
      <c r="C22" s="60" t="s">
        <v>455</v>
      </c>
      <c r="D22" s="10">
        <f>IF(ISERROR(VLOOKUP($B22,CriteriosxMacroprocesos!$A:$E,2,FALSE)),0,VLOOKUP($B22,CriteriosxMacroprocesos!$A:$E,2,FALSE))</f>
        <v>10</v>
      </c>
      <c r="E22" s="10">
        <f>IF(ISERROR(VLOOKUP($B22,CriteriosxMacroprocesos!$A:$E,3,FALSE)),0,VLOOKUP($B22,CriteriosxMacroprocesos!$A:$E,3,FALSE))</f>
        <v>6</v>
      </c>
      <c r="F22" s="10">
        <f>IF(ISERROR(VLOOKUP($B22,CriteriosxMacroprocesos!$A:$E,4,FALSE)),0,VLOOKUP($B22,CriteriosxMacroprocesos!$A:$E,4,FALSE))</f>
        <v>1</v>
      </c>
      <c r="G22" s="10">
        <f>IF(ISERROR(VLOOKUP($B22,CriteriosxMacroprocesos!$A:$E,5,FALSE)),0,VLOOKUP($B22,CriteriosxMacroprocesos!$A:$E,5,FALSE))</f>
        <v>3</v>
      </c>
      <c r="H22" s="58">
        <f t="shared" si="0"/>
        <v>10</v>
      </c>
      <c r="I22" s="73">
        <f t="shared" si="1"/>
        <v>12</v>
      </c>
      <c r="J22" s="74">
        <f t="shared" si="2"/>
        <v>2</v>
      </c>
      <c r="K22" s="74">
        <f t="shared" si="3"/>
        <v>6</v>
      </c>
      <c r="L22" s="74">
        <f t="shared" si="4"/>
        <v>20</v>
      </c>
      <c r="M22" s="75">
        <v>1</v>
      </c>
      <c r="N22" s="75">
        <v>2</v>
      </c>
      <c r="O22" s="75">
        <v>3</v>
      </c>
      <c r="P22" s="75">
        <f t="shared" si="5"/>
        <v>6</v>
      </c>
      <c r="Q22" s="88">
        <f t="shared" si="6"/>
        <v>12</v>
      </c>
      <c r="R22" s="88">
        <f t="shared" si="7"/>
        <v>4</v>
      </c>
      <c r="S22" s="88">
        <f t="shared" si="8"/>
        <v>18</v>
      </c>
      <c r="T22" s="89">
        <f t="shared" si="9"/>
        <v>34</v>
      </c>
      <c r="U22" s="90">
        <f t="shared" si="16"/>
        <v>35.294117647058826</v>
      </c>
      <c r="V22" s="90">
        <f t="shared" si="17"/>
        <v>11.76470588235294</v>
      </c>
      <c r="W22" s="90">
        <f t="shared" si="18"/>
        <v>52.941176470588239</v>
      </c>
      <c r="X22" s="91">
        <f t="shared" si="10"/>
        <v>20</v>
      </c>
      <c r="Y22" s="97">
        <f t="shared" si="11"/>
        <v>100</v>
      </c>
      <c r="Z22" s="75">
        <f>IF(ISERROR(VLOOKUP($B22,ResultxMacroproceso!$A:$E,3,FALSE)),0,VLOOKUP($B22,ResultxMacroproceso!$A:$E,3,FALSE))</f>
        <v>8</v>
      </c>
      <c r="AA22" s="75">
        <f>IF(ISERROR(VLOOKUP($B22,ResultxMacroproceso!$A:$E,4,FALSE)),0,VLOOKUP($B22,ResultxMacroproceso!$A:$E,4,FALSE))</f>
        <v>2</v>
      </c>
      <c r="AB22" s="75">
        <f>IF(ISERROR(VLOOKUP($B22,ResultxMacroproceso!$A:$E,5,FALSE)),0,VLOOKUP($B22,ResultxMacroproceso!$A:$E,5,FALSE))</f>
        <v>6</v>
      </c>
      <c r="AC22" s="98">
        <f t="shared" si="12"/>
        <v>16</v>
      </c>
      <c r="AD22" s="99">
        <f t="shared" si="19"/>
        <v>7.0588235294117654</v>
      </c>
      <c r="AE22" s="99">
        <f t="shared" si="20"/>
        <v>2.3529411764705879</v>
      </c>
      <c r="AF22" s="99">
        <f t="shared" si="21"/>
        <v>10.588235294117647</v>
      </c>
      <c r="AG22" s="113">
        <f t="shared" si="13"/>
        <v>20</v>
      </c>
      <c r="AH22" s="114">
        <f t="shared" si="22"/>
        <v>4.7058823529411766</v>
      </c>
      <c r="AI22" s="114">
        <f t="shared" si="23"/>
        <v>2.3529411764705879</v>
      </c>
      <c r="AJ22" s="114">
        <f t="shared" si="24"/>
        <v>10.588235294117647</v>
      </c>
      <c r="AK22" s="115">
        <f t="shared" si="14"/>
        <v>17.647058823529413</v>
      </c>
      <c r="AL22" s="116">
        <v>2.5</v>
      </c>
      <c r="AM22" s="117">
        <f t="shared" si="15"/>
        <v>6.6</v>
      </c>
      <c r="AN22" s="118">
        <f t="shared" si="26"/>
        <v>5.8235294117647056</v>
      </c>
      <c r="AO22" s="118">
        <f t="shared" si="25"/>
        <v>88.235294117647072</v>
      </c>
      <c r="AP22" s="211"/>
      <c r="AQ22" s="199"/>
      <c r="AR22" s="191">
        <f t="shared" si="27"/>
        <v>0</v>
      </c>
      <c r="AS22" s="183">
        <f t="shared" si="30"/>
        <v>184.66139481588894</v>
      </c>
      <c r="AT22" s="177">
        <f t="shared" si="28"/>
        <v>0</v>
      </c>
      <c r="AU22" s="167">
        <f t="shared" si="29"/>
        <v>0</v>
      </c>
    </row>
    <row r="23" spans="1:55" ht="16.5" customHeight="1" x14ac:dyDescent="0.2">
      <c r="A23" s="214"/>
      <c r="B23" s="59" t="s">
        <v>89</v>
      </c>
      <c r="C23" s="60" t="s">
        <v>90</v>
      </c>
      <c r="D23" s="10">
        <f>IF(ISERROR(VLOOKUP($B23,CriteriosxMacroprocesos!$A:$E,2,FALSE)),0,VLOOKUP($B23,CriteriosxMacroprocesos!$A:$E,2,FALSE))</f>
        <v>7</v>
      </c>
      <c r="E23" s="10">
        <f>IF(ISERROR(VLOOKUP($B23,CriteriosxMacroprocesos!$A:$E,3,FALSE)),0,VLOOKUP($B23,CriteriosxMacroprocesos!$A:$E,3,FALSE))</f>
        <v>3</v>
      </c>
      <c r="F23" s="10">
        <f>IF(ISERROR(VLOOKUP($B23,CriteriosxMacroprocesos!$A:$E,4,FALSE)),0,VLOOKUP($B23,CriteriosxMacroprocesos!$A:$E,4,FALSE))</f>
        <v>4</v>
      </c>
      <c r="G23" s="10">
        <f>IF(ISERROR(VLOOKUP($B23,CriteriosxMacroprocesos!$A:$E,5,FALSE)),0,VLOOKUP($B23,CriteriosxMacroprocesos!$A:$E,5,FALSE))</f>
        <v>0</v>
      </c>
      <c r="H23" s="58">
        <f t="shared" si="0"/>
        <v>7</v>
      </c>
      <c r="I23" s="73">
        <f t="shared" si="1"/>
        <v>6</v>
      </c>
      <c r="J23" s="74">
        <f t="shared" si="2"/>
        <v>8</v>
      </c>
      <c r="K23" s="74">
        <f t="shared" si="3"/>
        <v>0</v>
      </c>
      <c r="L23" s="74">
        <f t="shared" si="4"/>
        <v>14</v>
      </c>
      <c r="M23" s="75">
        <v>1</v>
      </c>
      <c r="N23" s="75">
        <v>2</v>
      </c>
      <c r="O23" s="75">
        <v>3</v>
      </c>
      <c r="P23" s="75">
        <f t="shared" si="5"/>
        <v>6</v>
      </c>
      <c r="Q23" s="88">
        <f t="shared" si="6"/>
        <v>6</v>
      </c>
      <c r="R23" s="88">
        <f t="shared" si="7"/>
        <v>16</v>
      </c>
      <c r="S23" s="88">
        <f t="shared" si="8"/>
        <v>0</v>
      </c>
      <c r="T23" s="89">
        <f t="shared" si="9"/>
        <v>22</v>
      </c>
      <c r="U23" s="90">
        <f t="shared" si="16"/>
        <v>27.27272727272727</v>
      </c>
      <c r="V23" s="90">
        <f t="shared" si="17"/>
        <v>72.727272727272734</v>
      </c>
      <c r="W23" s="90">
        <f t="shared" si="18"/>
        <v>0</v>
      </c>
      <c r="X23" s="91">
        <f t="shared" si="10"/>
        <v>14</v>
      </c>
      <c r="Y23" s="97">
        <f t="shared" si="11"/>
        <v>100</v>
      </c>
      <c r="Z23" s="75">
        <f>IF(ISERROR(VLOOKUP($B23,ResultxMacroproceso!$A:$E,3,FALSE)),0,VLOOKUP($B23,ResultxMacroproceso!$A:$E,3,FALSE))</f>
        <v>6</v>
      </c>
      <c r="AA23" s="75">
        <f>IF(ISERROR(VLOOKUP($B23,ResultxMacroproceso!$A:$E,4,FALSE)),0,VLOOKUP($B23,ResultxMacroproceso!$A:$E,4,FALSE))</f>
        <v>8</v>
      </c>
      <c r="AB23" s="75">
        <f>IF(ISERROR(VLOOKUP($B23,ResultxMacroproceso!$A:$E,5,FALSE)),0,VLOOKUP($B23,ResultxMacroproceso!$A:$E,5,FALSE))</f>
        <v>0</v>
      </c>
      <c r="AC23" s="98">
        <f t="shared" si="12"/>
        <v>14</v>
      </c>
      <c r="AD23" s="99">
        <f t="shared" si="19"/>
        <v>3.8181818181818179</v>
      </c>
      <c r="AE23" s="99">
        <f t="shared" si="20"/>
        <v>10.181818181818182</v>
      </c>
      <c r="AF23" s="99">
        <f t="shared" si="21"/>
        <v>0</v>
      </c>
      <c r="AG23" s="113">
        <f t="shared" si="13"/>
        <v>14</v>
      </c>
      <c r="AH23" s="114">
        <f t="shared" si="22"/>
        <v>3.8181818181818179</v>
      </c>
      <c r="AI23" s="114">
        <f t="shared" si="23"/>
        <v>10.181818181818182</v>
      </c>
      <c r="AJ23" s="114">
        <f t="shared" si="24"/>
        <v>0</v>
      </c>
      <c r="AK23" s="115">
        <f t="shared" si="14"/>
        <v>14</v>
      </c>
      <c r="AL23" s="116">
        <v>2.5</v>
      </c>
      <c r="AM23" s="117">
        <f t="shared" si="15"/>
        <v>6.6</v>
      </c>
      <c r="AN23" s="118">
        <f t="shared" si="26"/>
        <v>6.6</v>
      </c>
      <c r="AO23" s="118">
        <f t="shared" si="25"/>
        <v>100</v>
      </c>
      <c r="AP23" s="211"/>
      <c r="AQ23" s="199"/>
      <c r="AR23" s="191">
        <f t="shared" si="27"/>
        <v>0</v>
      </c>
      <c r="AS23" s="183">
        <f t="shared" si="30"/>
        <v>178.06139481588895</v>
      </c>
      <c r="AT23" s="177">
        <f t="shared" si="28"/>
        <v>0</v>
      </c>
      <c r="AU23" s="167">
        <f t="shared" si="29"/>
        <v>0</v>
      </c>
    </row>
    <row r="24" spans="1:55" ht="16.5" customHeight="1" x14ac:dyDescent="0.2">
      <c r="A24" s="214"/>
      <c r="B24" s="59" t="s">
        <v>69</v>
      </c>
      <c r="C24" s="60" t="s">
        <v>70</v>
      </c>
      <c r="D24" s="10">
        <f>IF(ISERROR(VLOOKUP($B24,CriteriosxMacroprocesos!$A:$E,2,FALSE)),0,VLOOKUP($B24,CriteriosxMacroprocesos!$A:$E,2,FALSE))</f>
        <v>7</v>
      </c>
      <c r="E24" s="10">
        <f>IF(ISERROR(VLOOKUP($B24,CriteriosxMacroprocesos!$A:$E,3,FALSE)),0,VLOOKUP($B24,CriteriosxMacroprocesos!$A:$E,3,FALSE))</f>
        <v>3</v>
      </c>
      <c r="F24" s="10">
        <f>IF(ISERROR(VLOOKUP($B24,CriteriosxMacroprocesos!$A:$E,4,FALSE)),0,VLOOKUP($B24,CriteriosxMacroprocesos!$A:$E,4,FALSE))</f>
        <v>4</v>
      </c>
      <c r="G24" s="10">
        <f>IF(ISERROR(VLOOKUP($B24,CriteriosxMacroprocesos!$A:$E,5,FALSE)),0,VLOOKUP($B24,CriteriosxMacroprocesos!$A:$E,5,FALSE))</f>
        <v>0</v>
      </c>
      <c r="H24" s="58">
        <f t="shared" si="0"/>
        <v>7</v>
      </c>
      <c r="I24" s="73">
        <f t="shared" si="1"/>
        <v>6</v>
      </c>
      <c r="J24" s="74">
        <f t="shared" si="2"/>
        <v>8</v>
      </c>
      <c r="K24" s="74">
        <f t="shared" si="3"/>
        <v>0</v>
      </c>
      <c r="L24" s="74">
        <f t="shared" si="4"/>
        <v>14</v>
      </c>
      <c r="M24" s="75">
        <v>1</v>
      </c>
      <c r="N24" s="75">
        <v>2</v>
      </c>
      <c r="O24" s="75">
        <v>3</v>
      </c>
      <c r="P24" s="75">
        <f t="shared" si="5"/>
        <v>6</v>
      </c>
      <c r="Q24" s="88">
        <f t="shared" si="6"/>
        <v>6</v>
      </c>
      <c r="R24" s="88">
        <f t="shared" si="7"/>
        <v>16</v>
      </c>
      <c r="S24" s="88">
        <f t="shared" si="8"/>
        <v>0</v>
      </c>
      <c r="T24" s="89">
        <f t="shared" si="9"/>
        <v>22</v>
      </c>
      <c r="U24" s="90">
        <f t="shared" si="16"/>
        <v>27.27272727272727</v>
      </c>
      <c r="V24" s="90">
        <f t="shared" si="17"/>
        <v>72.727272727272734</v>
      </c>
      <c r="W24" s="90">
        <f t="shared" si="18"/>
        <v>0</v>
      </c>
      <c r="X24" s="91">
        <f t="shared" si="10"/>
        <v>14</v>
      </c>
      <c r="Y24" s="97">
        <f t="shared" si="11"/>
        <v>100</v>
      </c>
      <c r="Z24" s="75">
        <f>IF(ISERROR(VLOOKUP($B24,ResultxMacroproceso!$A:$E,3,FALSE)),0,VLOOKUP($B24,ResultxMacroproceso!$A:$E,3,FALSE))</f>
        <v>6</v>
      </c>
      <c r="AA24" s="75">
        <f>IF(ISERROR(VLOOKUP($B24,ResultxMacroproceso!$A:$E,4,FALSE)),0,VLOOKUP($B24,ResultxMacroproceso!$A:$E,4,FALSE))</f>
        <v>4</v>
      </c>
      <c r="AB24" s="75">
        <f>IF(ISERROR(VLOOKUP($B24,ResultxMacroproceso!$A:$E,5,FALSE)),0,VLOOKUP($B24,ResultxMacroproceso!$A:$E,5,FALSE))</f>
        <v>0</v>
      </c>
      <c r="AC24" s="98">
        <f t="shared" si="12"/>
        <v>10</v>
      </c>
      <c r="AD24" s="99">
        <f t="shared" si="19"/>
        <v>3.8181818181818179</v>
      </c>
      <c r="AE24" s="99">
        <f t="shared" si="20"/>
        <v>10.181818181818182</v>
      </c>
      <c r="AF24" s="99">
        <f t="shared" si="21"/>
        <v>0</v>
      </c>
      <c r="AG24" s="113">
        <f t="shared" si="13"/>
        <v>14</v>
      </c>
      <c r="AH24" s="114">
        <f t="shared" si="22"/>
        <v>3.8181818181818179</v>
      </c>
      <c r="AI24" s="114">
        <f t="shared" si="23"/>
        <v>5.0909090909090908</v>
      </c>
      <c r="AJ24" s="114">
        <f t="shared" si="24"/>
        <v>0</v>
      </c>
      <c r="AK24" s="115">
        <f t="shared" si="14"/>
        <v>8.9090909090909083</v>
      </c>
      <c r="AL24" s="116">
        <v>2.5</v>
      </c>
      <c r="AM24" s="117">
        <f t="shared" si="15"/>
        <v>6.6</v>
      </c>
      <c r="AN24" s="118">
        <f t="shared" si="26"/>
        <v>4.1999999999999993</v>
      </c>
      <c r="AO24" s="118">
        <f t="shared" si="25"/>
        <v>63.636363636363633</v>
      </c>
      <c r="AP24" s="211"/>
      <c r="AQ24" s="199"/>
      <c r="AR24" s="191">
        <f t="shared" si="27"/>
        <v>0</v>
      </c>
      <c r="AS24" s="183">
        <f t="shared" si="30"/>
        <v>173.86139481588893</v>
      </c>
      <c r="AT24" s="177">
        <f t="shared" si="28"/>
        <v>0</v>
      </c>
      <c r="AU24" s="167">
        <f t="shared" si="29"/>
        <v>0</v>
      </c>
      <c r="BA24" s="160">
        <v>0</v>
      </c>
      <c r="BB24" s="160">
        <v>49.999989999999997</v>
      </c>
      <c r="BC24" s="160" t="s">
        <v>456</v>
      </c>
    </row>
    <row r="25" spans="1:55" ht="25.5" x14ac:dyDescent="0.2">
      <c r="A25" s="214"/>
      <c r="B25" s="59" t="s">
        <v>26</v>
      </c>
      <c r="C25" s="60" t="s">
        <v>457</v>
      </c>
      <c r="D25" s="10">
        <f>IF(ISERROR(VLOOKUP($B25,CriteriosxMacroprocesos!$A:$E,2,FALSE)),0,VLOOKUP($B25,CriteriosxMacroprocesos!$A:$E,2,FALSE))</f>
        <v>4</v>
      </c>
      <c r="E25" s="10">
        <f>IF(ISERROR(VLOOKUP($B25,CriteriosxMacroprocesos!$A:$E,3,FALSE)),0,VLOOKUP($B25,CriteriosxMacroprocesos!$A:$E,3,FALSE))</f>
        <v>2</v>
      </c>
      <c r="F25" s="10">
        <f>IF(ISERROR(VLOOKUP($B25,CriteriosxMacroprocesos!$A:$E,4,FALSE)),0,VLOOKUP($B25,CriteriosxMacroprocesos!$A:$E,4,FALSE))</f>
        <v>1</v>
      </c>
      <c r="G25" s="10">
        <f>IF(ISERROR(VLOOKUP($B25,CriteriosxMacroprocesos!$A:$E,5,FALSE)),0,VLOOKUP($B25,CriteriosxMacroprocesos!$A:$E,5,FALSE))</f>
        <v>1</v>
      </c>
      <c r="H25" s="58">
        <f t="shared" si="0"/>
        <v>4</v>
      </c>
      <c r="I25" s="73">
        <f t="shared" si="1"/>
        <v>4</v>
      </c>
      <c r="J25" s="74">
        <f t="shared" si="2"/>
        <v>2</v>
      </c>
      <c r="K25" s="74">
        <f t="shared" si="3"/>
        <v>2</v>
      </c>
      <c r="L25" s="74">
        <f t="shared" si="4"/>
        <v>8</v>
      </c>
      <c r="M25" s="75">
        <v>1</v>
      </c>
      <c r="N25" s="75">
        <v>2</v>
      </c>
      <c r="O25" s="75">
        <v>3</v>
      </c>
      <c r="P25" s="75">
        <f t="shared" si="5"/>
        <v>6</v>
      </c>
      <c r="Q25" s="88">
        <f t="shared" si="6"/>
        <v>4</v>
      </c>
      <c r="R25" s="88">
        <f t="shared" si="7"/>
        <v>4</v>
      </c>
      <c r="S25" s="88">
        <f t="shared" si="8"/>
        <v>6</v>
      </c>
      <c r="T25" s="89">
        <f t="shared" si="9"/>
        <v>14</v>
      </c>
      <c r="U25" s="90">
        <f t="shared" si="16"/>
        <v>28.571428571428569</v>
      </c>
      <c r="V25" s="90">
        <f t="shared" si="17"/>
        <v>28.571428571428569</v>
      </c>
      <c r="W25" s="90">
        <f t="shared" si="18"/>
        <v>42.857142857142854</v>
      </c>
      <c r="X25" s="91">
        <f t="shared" si="10"/>
        <v>8</v>
      </c>
      <c r="Y25" s="97">
        <f t="shared" si="11"/>
        <v>100</v>
      </c>
      <c r="Z25" s="75">
        <f>IF(ISERROR(VLOOKUP($B25,ResultxMacroproceso!$A:$E,3,FALSE)),0,VLOOKUP($B25,ResultxMacroproceso!$A:$E,3,FALSE))</f>
        <v>4</v>
      </c>
      <c r="AA25" s="75">
        <f>IF(ISERROR(VLOOKUP($B25,ResultxMacroproceso!$A:$E,4,FALSE)),0,VLOOKUP($B25,ResultxMacroproceso!$A:$E,4,FALSE))</f>
        <v>2</v>
      </c>
      <c r="AB25" s="75">
        <f>IF(ISERROR(VLOOKUP($B25,ResultxMacroproceso!$A:$E,5,FALSE)),0,VLOOKUP($B25,ResultxMacroproceso!$A:$E,5,FALSE))</f>
        <v>2</v>
      </c>
      <c r="AC25" s="98">
        <f t="shared" si="12"/>
        <v>8</v>
      </c>
      <c r="AD25" s="99">
        <f t="shared" si="19"/>
        <v>2.2857142857142856</v>
      </c>
      <c r="AE25" s="99">
        <f t="shared" si="20"/>
        <v>2.2857142857142856</v>
      </c>
      <c r="AF25" s="99">
        <f t="shared" si="21"/>
        <v>3.4285714285714284</v>
      </c>
      <c r="AG25" s="113">
        <f t="shared" si="13"/>
        <v>8</v>
      </c>
      <c r="AH25" s="114">
        <f t="shared" si="22"/>
        <v>2.2857142857142856</v>
      </c>
      <c r="AI25" s="114">
        <f t="shared" si="23"/>
        <v>2.2857142857142856</v>
      </c>
      <c r="AJ25" s="114">
        <f t="shared" si="24"/>
        <v>3.4285714285714284</v>
      </c>
      <c r="AK25" s="115">
        <f t="shared" si="14"/>
        <v>8</v>
      </c>
      <c r="AL25" s="116">
        <v>2.5</v>
      </c>
      <c r="AM25" s="117">
        <f t="shared" si="15"/>
        <v>6.6</v>
      </c>
      <c r="AN25" s="118">
        <f t="shared" si="26"/>
        <v>6.6</v>
      </c>
      <c r="AO25" s="118">
        <f t="shared" si="25"/>
        <v>100</v>
      </c>
      <c r="AP25" s="211"/>
      <c r="AQ25" s="199"/>
      <c r="AR25" s="191">
        <f t="shared" si="27"/>
        <v>0</v>
      </c>
      <c r="AS25" s="183">
        <f t="shared" si="30"/>
        <v>167.26139481588893</v>
      </c>
      <c r="AT25" s="177">
        <f t="shared" si="28"/>
        <v>0</v>
      </c>
      <c r="AU25" s="167">
        <f t="shared" si="29"/>
        <v>0</v>
      </c>
      <c r="BA25" s="160">
        <v>0</v>
      </c>
      <c r="BB25" s="160">
        <v>49.999989999999997</v>
      </c>
      <c r="BC25" s="160" t="s">
        <v>456</v>
      </c>
    </row>
    <row r="26" spans="1:55" ht="16.5" customHeight="1" x14ac:dyDescent="0.2">
      <c r="A26" s="214"/>
      <c r="B26" s="59" t="s">
        <v>111</v>
      </c>
      <c r="C26" s="62" t="s">
        <v>112</v>
      </c>
      <c r="D26" s="10">
        <f>IF(ISERROR(VLOOKUP($B26,CriteriosxMacroprocesos!$A:$E,2,FALSE)),0,VLOOKUP($B26,CriteriosxMacroprocesos!$A:$E,2,FALSE))</f>
        <v>2</v>
      </c>
      <c r="E26" s="10">
        <f>IF(ISERROR(VLOOKUP($B26,CriteriosxMacroprocesos!$A:$E,3,FALSE)),0,VLOOKUP($B26,CriteriosxMacroprocesos!$A:$E,3,FALSE))</f>
        <v>0</v>
      </c>
      <c r="F26" s="10">
        <f>IF(ISERROR(VLOOKUP($B26,CriteriosxMacroprocesos!$A:$E,4,FALSE)),0,VLOOKUP($B26,CriteriosxMacroprocesos!$A:$E,4,FALSE))</f>
        <v>1</v>
      </c>
      <c r="G26" s="10">
        <f>IF(ISERROR(VLOOKUP($B26,CriteriosxMacroprocesos!$A:$E,5,FALSE)),0,VLOOKUP($B26,CriteriosxMacroprocesos!$A:$E,5,FALSE))</f>
        <v>1</v>
      </c>
      <c r="H26" s="58">
        <f t="shared" si="0"/>
        <v>2</v>
      </c>
      <c r="I26" s="73">
        <f t="shared" si="1"/>
        <v>0</v>
      </c>
      <c r="J26" s="74">
        <f t="shared" si="2"/>
        <v>2</v>
      </c>
      <c r="K26" s="74">
        <f t="shared" si="3"/>
        <v>2</v>
      </c>
      <c r="L26" s="74">
        <f t="shared" si="4"/>
        <v>4</v>
      </c>
      <c r="M26" s="75">
        <v>1</v>
      </c>
      <c r="N26" s="75">
        <v>2</v>
      </c>
      <c r="O26" s="75">
        <v>3</v>
      </c>
      <c r="P26" s="75">
        <f t="shared" si="5"/>
        <v>6</v>
      </c>
      <c r="Q26" s="88">
        <f t="shared" si="6"/>
        <v>0</v>
      </c>
      <c r="R26" s="88">
        <f t="shared" si="7"/>
        <v>4</v>
      </c>
      <c r="S26" s="88">
        <f t="shared" si="8"/>
        <v>6</v>
      </c>
      <c r="T26" s="89">
        <f t="shared" si="9"/>
        <v>10</v>
      </c>
      <c r="U26" s="90">
        <f t="shared" si="16"/>
        <v>0</v>
      </c>
      <c r="V26" s="90">
        <f t="shared" si="17"/>
        <v>40</v>
      </c>
      <c r="W26" s="90">
        <f t="shared" si="18"/>
        <v>60</v>
      </c>
      <c r="X26" s="91">
        <f t="shared" si="10"/>
        <v>4</v>
      </c>
      <c r="Y26" s="97">
        <f t="shared" si="11"/>
        <v>100</v>
      </c>
      <c r="Z26" s="75">
        <f>IF(ISERROR(VLOOKUP($B26,ResultxMacroproceso!$A:$E,3,FALSE)),0,VLOOKUP($B26,ResultxMacroproceso!$A:$E,3,FALSE))</f>
        <v>0</v>
      </c>
      <c r="AA26" s="75">
        <f>IF(ISERROR(VLOOKUP($B26,ResultxMacroproceso!$A:$E,4,FALSE)),0,VLOOKUP($B26,ResultxMacroproceso!$A:$E,4,FALSE))</f>
        <v>0</v>
      </c>
      <c r="AB26" s="75">
        <f>IF(ISERROR(VLOOKUP($B26,ResultxMacroproceso!$A:$E,5,FALSE)),0,VLOOKUP($B26,ResultxMacroproceso!$A:$E,5,FALSE))</f>
        <v>2</v>
      </c>
      <c r="AC26" s="98">
        <f t="shared" si="12"/>
        <v>2</v>
      </c>
      <c r="AD26" s="99">
        <f t="shared" si="19"/>
        <v>0</v>
      </c>
      <c r="AE26" s="99">
        <f t="shared" si="20"/>
        <v>1.6</v>
      </c>
      <c r="AF26" s="99">
        <f t="shared" si="21"/>
        <v>2.4</v>
      </c>
      <c r="AG26" s="113">
        <f t="shared" si="13"/>
        <v>4</v>
      </c>
      <c r="AH26" s="114">
        <f t="shared" si="22"/>
        <v>0</v>
      </c>
      <c r="AI26" s="114">
        <f t="shared" si="23"/>
        <v>0</v>
      </c>
      <c r="AJ26" s="114">
        <f t="shared" si="24"/>
        <v>2.4</v>
      </c>
      <c r="AK26" s="115">
        <f t="shared" si="14"/>
        <v>2.4</v>
      </c>
      <c r="AL26" s="116">
        <v>2.5</v>
      </c>
      <c r="AM26" s="117">
        <f t="shared" si="15"/>
        <v>6.6</v>
      </c>
      <c r="AN26" s="118">
        <f t="shared" si="26"/>
        <v>3.9599999999999995</v>
      </c>
      <c r="AO26" s="118">
        <f t="shared" si="25"/>
        <v>59.999999999999993</v>
      </c>
      <c r="AP26" s="211"/>
      <c r="AQ26" s="199"/>
      <c r="AR26" s="191">
        <f t="shared" si="27"/>
        <v>0</v>
      </c>
      <c r="AS26" s="183">
        <f t="shared" si="30"/>
        <v>163.30139481588893</v>
      </c>
      <c r="AT26" s="177">
        <f t="shared" si="28"/>
        <v>0</v>
      </c>
      <c r="AU26" s="167">
        <f t="shared" si="29"/>
        <v>0</v>
      </c>
      <c r="BA26" s="160">
        <v>50</v>
      </c>
      <c r="BB26" s="160">
        <v>69.999989999999997</v>
      </c>
      <c r="BC26" s="160" t="s">
        <v>446</v>
      </c>
    </row>
    <row r="27" spans="1:55" ht="16.5" customHeight="1" x14ac:dyDescent="0.2">
      <c r="A27" s="214"/>
      <c r="B27" s="59" t="s">
        <v>458</v>
      </c>
      <c r="C27" s="60" t="s">
        <v>459</v>
      </c>
      <c r="D27" s="10">
        <f>IF(ISERROR(VLOOKUP($B27,CriteriosxMacroprocesos!$A:$E,2,FALSE)),0,VLOOKUP($B27,CriteriosxMacroprocesos!$A:$E,2,FALSE))</f>
        <v>0</v>
      </c>
      <c r="E27" s="10">
        <f>IF(ISERROR(VLOOKUP($B27,CriteriosxMacroprocesos!$A:$E,3,FALSE)),0,VLOOKUP($B27,CriteriosxMacroprocesos!$A:$E,3,FALSE))</f>
        <v>0</v>
      </c>
      <c r="F27" s="10">
        <f>IF(ISERROR(VLOOKUP($B27,CriteriosxMacroprocesos!$A:$E,4,FALSE)),0,VLOOKUP($B27,CriteriosxMacroprocesos!$A:$E,4,FALSE))</f>
        <v>0</v>
      </c>
      <c r="G27" s="10">
        <f>IF(ISERROR(VLOOKUP($B27,CriteriosxMacroprocesos!$A:$E,5,FALSE)),0,VLOOKUP($B27,CriteriosxMacroprocesos!$A:$E,5,FALSE))</f>
        <v>0</v>
      </c>
      <c r="H27" s="58">
        <f t="shared" si="0"/>
        <v>0</v>
      </c>
      <c r="I27" s="73">
        <f t="shared" si="1"/>
        <v>0</v>
      </c>
      <c r="J27" s="74">
        <f t="shared" si="2"/>
        <v>0</v>
      </c>
      <c r="K27" s="74">
        <f t="shared" si="3"/>
        <v>0</v>
      </c>
      <c r="L27" s="74">
        <f t="shared" si="4"/>
        <v>0</v>
      </c>
      <c r="M27" s="75">
        <v>1</v>
      </c>
      <c r="N27" s="75">
        <v>2</v>
      </c>
      <c r="O27" s="75">
        <v>3</v>
      </c>
      <c r="P27" s="75">
        <f t="shared" si="5"/>
        <v>6</v>
      </c>
      <c r="Q27" s="88">
        <f t="shared" si="6"/>
        <v>0</v>
      </c>
      <c r="R27" s="88">
        <f t="shared" si="7"/>
        <v>0</v>
      </c>
      <c r="S27" s="88">
        <f t="shared" si="8"/>
        <v>0</v>
      </c>
      <c r="T27" s="89">
        <f t="shared" si="9"/>
        <v>0</v>
      </c>
      <c r="U27" s="90">
        <f t="shared" si="16"/>
        <v>0</v>
      </c>
      <c r="V27" s="90">
        <f t="shared" si="17"/>
        <v>0</v>
      </c>
      <c r="W27" s="90">
        <f t="shared" si="18"/>
        <v>0</v>
      </c>
      <c r="X27" s="91">
        <f t="shared" si="10"/>
        <v>0</v>
      </c>
      <c r="Y27" s="97">
        <f t="shared" si="11"/>
        <v>0</v>
      </c>
      <c r="Z27" s="75">
        <f>IF(ISERROR(VLOOKUP($B27,ResultxMacroproceso!$A:$E,3,FALSE)),0,VLOOKUP($B27,ResultxMacroproceso!$A:$E,3,FALSE))</f>
        <v>0</v>
      </c>
      <c r="AA27" s="75">
        <f>IF(ISERROR(VLOOKUP($B27,ResultxMacroproceso!$A:$E,4,FALSE)),0,VLOOKUP($B27,ResultxMacroproceso!$A:$E,4,FALSE))</f>
        <v>0</v>
      </c>
      <c r="AB27" s="75">
        <f>IF(ISERROR(VLOOKUP($B27,ResultxMacroproceso!$A:$E,5,FALSE)),0,VLOOKUP($B27,ResultxMacroproceso!$A:$E,5,FALSE))</f>
        <v>0</v>
      </c>
      <c r="AC27" s="98">
        <f t="shared" si="12"/>
        <v>0</v>
      </c>
      <c r="AD27" s="99">
        <f t="shared" si="19"/>
        <v>0</v>
      </c>
      <c r="AE27" s="99">
        <f t="shared" si="20"/>
        <v>0</v>
      </c>
      <c r="AF27" s="99">
        <f t="shared" si="21"/>
        <v>0</v>
      </c>
      <c r="AG27" s="113">
        <f t="shared" si="13"/>
        <v>0</v>
      </c>
      <c r="AH27" s="114">
        <f t="shared" si="22"/>
        <v>0</v>
      </c>
      <c r="AI27" s="114">
        <f t="shared" si="23"/>
        <v>0</v>
      </c>
      <c r="AJ27" s="114">
        <f t="shared" si="24"/>
        <v>0</v>
      </c>
      <c r="AK27" s="115">
        <f t="shared" si="14"/>
        <v>0</v>
      </c>
      <c r="AL27" s="116">
        <v>2.5</v>
      </c>
      <c r="AM27" s="117">
        <f t="shared" si="15"/>
        <v>0</v>
      </c>
      <c r="AN27" s="118">
        <f t="shared" si="26"/>
        <v>0</v>
      </c>
      <c r="AO27" s="118">
        <f t="shared" si="25"/>
        <v>0</v>
      </c>
      <c r="AP27" s="211"/>
      <c r="AQ27" s="199"/>
      <c r="AR27" s="191">
        <f t="shared" si="27"/>
        <v>0</v>
      </c>
      <c r="AS27" s="183">
        <f t="shared" si="30"/>
        <v>163.30139481588893</v>
      </c>
      <c r="AT27" s="177">
        <f t="shared" si="28"/>
        <v>0</v>
      </c>
      <c r="AU27" s="167">
        <f t="shared" si="29"/>
        <v>0</v>
      </c>
      <c r="BA27" s="160">
        <v>70</v>
      </c>
      <c r="BB27" s="160">
        <v>84.999989999999997</v>
      </c>
      <c r="BC27" s="160" t="s">
        <v>447</v>
      </c>
    </row>
    <row r="28" spans="1:55" ht="16.5" customHeight="1" x14ac:dyDescent="0.2">
      <c r="A28" s="214"/>
      <c r="B28" s="59" t="s">
        <v>53</v>
      </c>
      <c r="C28" s="62" t="s">
        <v>54</v>
      </c>
      <c r="D28" s="10">
        <f>IF(ISERROR(VLOOKUP($B28,CriteriosxMacroprocesos!$A:$E,2,FALSE)),0,VLOOKUP($B28,CriteriosxMacroprocesos!$A:$E,2,FALSE))</f>
        <v>5</v>
      </c>
      <c r="E28" s="10">
        <f>IF(ISERROR(VLOOKUP($B28,CriteriosxMacroprocesos!$A:$E,3,FALSE)),0,VLOOKUP($B28,CriteriosxMacroprocesos!$A:$E,3,FALSE))</f>
        <v>2</v>
      </c>
      <c r="F28" s="10">
        <f>IF(ISERROR(VLOOKUP($B28,CriteriosxMacroprocesos!$A:$E,4,FALSE)),0,VLOOKUP($B28,CriteriosxMacroprocesos!$A:$E,4,FALSE))</f>
        <v>2</v>
      </c>
      <c r="G28" s="10">
        <f>IF(ISERROR(VLOOKUP($B28,CriteriosxMacroprocesos!$A:$E,5,FALSE)),0,VLOOKUP($B28,CriteriosxMacroprocesos!$A:$E,5,FALSE))</f>
        <v>1</v>
      </c>
      <c r="H28" s="58">
        <f t="shared" si="0"/>
        <v>5</v>
      </c>
      <c r="I28" s="73">
        <f t="shared" si="1"/>
        <v>4</v>
      </c>
      <c r="J28" s="74">
        <f t="shared" si="2"/>
        <v>4</v>
      </c>
      <c r="K28" s="74">
        <f t="shared" si="3"/>
        <v>2</v>
      </c>
      <c r="L28" s="74">
        <f t="shared" si="4"/>
        <v>10</v>
      </c>
      <c r="M28" s="75">
        <v>1</v>
      </c>
      <c r="N28" s="75">
        <v>2</v>
      </c>
      <c r="O28" s="75">
        <v>3</v>
      </c>
      <c r="P28" s="75">
        <f t="shared" si="5"/>
        <v>6</v>
      </c>
      <c r="Q28" s="88">
        <f t="shared" si="6"/>
        <v>4</v>
      </c>
      <c r="R28" s="88">
        <f t="shared" si="7"/>
        <v>8</v>
      </c>
      <c r="S28" s="88">
        <f t="shared" si="8"/>
        <v>6</v>
      </c>
      <c r="T28" s="89">
        <f t="shared" si="9"/>
        <v>18</v>
      </c>
      <c r="U28" s="90">
        <f t="shared" si="16"/>
        <v>22.222222222222221</v>
      </c>
      <c r="V28" s="90">
        <f t="shared" si="17"/>
        <v>44.444444444444443</v>
      </c>
      <c r="W28" s="90">
        <f t="shared" si="18"/>
        <v>33.333333333333329</v>
      </c>
      <c r="X28" s="91">
        <f t="shared" si="10"/>
        <v>10</v>
      </c>
      <c r="Y28" s="97">
        <f t="shared" si="11"/>
        <v>99.999999999999986</v>
      </c>
      <c r="Z28" s="75">
        <f>IF(ISERROR(VLOOKUP($B28,ResultxMacroproceso!$A:$E,3,FALSE)),0,VLOOKUP($B28,ResultxMacroproceso!$A:$E,3,FALSE))</f>
        <v>4</v>
      </c>
      <c r="AA28" s="75">
        <f>IF(ISERROR(VLOOKUP($B28,ResultxMacroproceso!$A:$E,4,FALSE)),0,VLOOKUP($B28,ResultxMacroproceso!$A:$E,4,FALSE))</f>
        <v>4</v>
      </c>
      <c r="AB28" s="75">
        <f>IF(ISERROR(VLOOKUP($B28,ResultxMacroproceso!$A:$E,5,FALSE)),0,VLOOKUP($B28,ResultxMacroproceso!$A:$E,5,FALSE))</f>
        <v>2</v>
      </c>
      <c r="AC28" s="98">
        <f t="shared" si="12"/>
        <v>10</v>
      </c>
      <c r="AD28" s="99">
        <f t="shared" si="19"/>
        <v>2.2222222222222223</v>
      </c>
      <c r="AE28" s="99">
        <f t="shared" si="20"/>
        <v>4.4444444444444446</v>
      </c>
      <c r="AF28" s="99">
        <f t="shared" si="21"/>
        <v>3.3333333333333326</v>
      </c>
      <c r="AG28" s="113">
        <f t="shared" si="13"/>
        <v>10</v>
      </c>
      <c r="AH28" s="114">
        <f t="shared" si="22"/>
        <v>2.2222222222222223</v>
      </c>
      <c r="AI28" s="114">
        <f t="shared" si="23"/>
        <v>4.4444444444444446</v>
      </c>
      <c r="AJ28" s="114">
        <f t="shared" si="24"/>
        <v>3.3333333333333326</v>
      </c>
      <c r="AK28" s="115">
        <f t="shared" si="14"/>
        <v>10</v>
      </c>
      <c r="AL28" s="116">
        <v>2.5</v>
      </c>
      <c r="AM28" s="117">
        <f t="shared" si="15"/>
        <v>6.6</v>
      </c>
      <c r="AN28" s="118">
        <f t="shared" si="26"/>
        <v>6.6</v>
      </c>
      <c r="AO28" s="118">
        <f t="shared" si="25"/>
        <v>100</v>
      </c>
      <c r="AP28" s="211"/>
      <c r="AQ28" s="199"/>
      <c r="AR28" s="191">
        <f t="shared" si="27"/>
        <v>0</v>
      </c>
      <c r="AS28" s="183">
        <f t="shared" si="30"/>
        <v>156.70139481588893</v>
      </c>
      <c r="AT28" s="177">
        <f t="shared" si="28"/>
        <v>0</v>
      </c>
      <c r="AU28" s="167">
        <f t="shared" si="29"/>
        <v>0</v>
      </c>
      <c r="BA28" s="160">
        <v>85</v>
      </c>
      <c r="BB28" s="160">
        <v>100</v>
      </c>
      <c r="BC28" s="160" t="s">
        <v>460</v>
      </c>
    </row>
    <row r="29" spans="1:55" ht="16.5" customHeight="1" x14ac:dyDescent="0.2">
      <c r="A29" s="214"/>
      <c r="B29" s="59" t="s">
        <v>43</v>
      </c>
      <c r="C29" s="62" t="s">
        <v>44</v>
      </c>
      <c r="D29" s="10">
        <f>IF(ISERROR(VLOOKUP($B29,CriteriosxMacroprocesos!$A:$E,2,FALSE)),0,VLOOKUP($B29,CriteriosxMacroprocesos!$A:$E,2,FALSE))</f>
        <v>3</v>
      </c>
      <c r="E29" s="10">
        <f>IF(ISERROR(VLOOKUP($B29,CriteriosxMacroprocesos!$A:$E,3,FALSE)),0,VLOOKUP($B29,CriteriosxMacroprocesos!$A:$E,3,FALSE))</f>
        <v>3</v>
      </c>
      <c r="F29" s="10">
        <f>IF(ISERROR(VLOOKUP($B29,CriteriosxMacroprocesos!$A:$E,4,FALSE)),0,VLOOKUP($B29,CriteriosxMacroprocesos!$A:$E,4,FALSE))</f>
        <v>0</v>
      </c>
      <c r="G29" s="10">
        <f>IF(ISERROR(VLOOKUP($B29,CriteriosxMacroprocesos!$A:$E,5,FALSE)),0,VLOOKUP($B29,CriteriosxMacroprocesos!$A:$E,5,FALSE))</f>
        <v>0</v>
      </c>
      <c r="H29" s="58">
        <f t="shared" si="0"/>
        <v>3</v>
      </c>
      <c r="I29" s="73">
        <f t="shared" si="1"/>
        <v>6</v>
      </c>
      <c r="J29" s="74">
        <f t="shared" si="2"/>
        <v>0</v>
      </c>
      <c r="K29" s="74">
        <f t="shared" si="3"/>
        <v>0</v>
      </c>
      <c r="L29" s="74">
        <f t="shared" si="4"/>
        <v>6</v>
      </c>
      <c r="M29" s="75">
        <v>1</v>
      </c>
      <c r="N29" s="75">
        <v>2</v>
      </c>
      <c r="O29" s="75">
        <v>3</v>
      </c>
      <c r="P29" s="75">
        <f t="shared" si="5"/>
        <v>6</v>
      </c>
      <c r="Q29" s="88">
        <f t="shared" si="6"/>
        <v>6</v>
      </c>
      <c r="R29" s="88">
        <f t="shared" si="7"/>
        <v>0</v>
      </c>
      <c r="S29" s="88">
        <f t="shared" si="8"/>
        <v>0</v>
      </c>
      <c r="T29" s="89">
        <f t="shared" si="9"/>
        <v>6</v>
      </c>
      <c r="U29" s="90">
        <f t="shared" si="16"/>
        <v>100</v>
      </c>
      <c r="V29" s="90">
        <f t="shared" si="17"/>
        <v>0</v>
      </c>
      <c r="W29" s="90">
        <f t="shared" si="18"/>
        <v>0</v>
      </c>
      <c r="X29" s="91">
        <f t="shared" si="10"/>
        <v>6</v>
      </c>
      <c r="Y29" s="97">
        <f t="shared" si="11"/>
        <v>100</v>
      </c>
      <c r="Z29" s="75">
        <f>IF(ISERROR(VLOOKUP($B29,ResultxMacroproceso!$A:$E,3,FALSE)),0,VLOOKUP($B29,ResultxMacroproceso!$A:$E,3,FALSE))</f>
        <v>5</v>
      </c>
      <c r="AA29" s="75">
        <f>IF(ISERROR(VLOOKUP($B29,ResultxMacroproceso!$A:$E,4,FALSE)),0,VLOOKUP($B29,ResultxMacroproceso!$A:$E,4,FALSE))</f>
        <v>0</v>
      </c>
      <c r="AB29" s="75">
        <f>IF(ISERROR(VLOOKUP($B29,ResultxMacroproceso!$A:$E,5,FALSE)),0,VLOOKUP($B29,ResultxMacroproceso!$A:$E,5,FALSE))</f>
        <v>0</v>
      </c>
      <c r="AC29" s="98">
        <f t="shared" si="12"/>
        <v>5</v>
      </c>
      <c r="AD29" s="99">
        <f t="shared" si="19"/>
        <v>6</v>
      </c>
      <c r="AE29" s="99">
        <f t="shared" si="20"/>
        <v>0</v>
      </c>
      <c r="AF29" s="99">
        <f t="shared" si="21"/>
        <v>0</v>
      </c>
      <c r="AG29" s="113">
        <f t="shared" si="13"/>
        <v>6</v>
      </c>
      <c r="AH29" s="114">
        <f t="shared" si="22"/>
        <v>5</v>
      </c>
      <c r="AI29" s="114">
        <f t="shared" si="23"/>
        <v>0</v>
      </c>
      <c r="AJ29" s="114">
        <f t="shared" si="24"/>
        <v>0</v>
      </c>
      <c r="AK29" s="115">
        <f t="shared" si="14"/>
        <v>5</v>
      </c>
      <c r="AL29" s="116">
        <v>2.5</v>
      </c>
      <c r="AM29" s="117">
        <f t="shared" si="15"/>
        <v>6.6</v>
      </c>
      <c r="AN29" s="118">
        <f t="shared" si="26"/>
        <v>5.5</v>
      </c>
      <c r="AO29" s="118">
        <f t="shared" si="25"/>
        <v>83.333333333333343</v>
      </c>
      <c r="AP29" s="212"/>
      <c r="AQ29" s="200"/>
      <c r="AR29" s="192">
        <f t="shared" si="27"/>
        <v>0</v>
      </c>
      <c r="AS29" s="184">
        <f t="shared" si="30"/>
        <v>151.20139481588893</v>
      </c>
      <c r="AT29" s="178">
        <f t="shared" si="28"/>
        <v>0</v>
      </c>
      <c r="AU29" s="168">
        <f t="shared" si="29"/>
        <v>0</v>
      </c>
    </row>
    <row r="30" spans="1:55" ht="24.95" customHeight="1" x14ac:dyDescent="0.2">
      <c r="C30" s="63" t="s">
        <v>400</v>
      </c>
      <c r="D30" s="64">
        <f t="shared" ref="D30:AT30" si="31">SUM(D8:D29)</f>
        <v>132</v>
      </c>
      <c r="E30" s="10">
        <f t="shared" si="31"/>
        <v>63</v>
      </c>
      <c r="F30" s="10">
        <f t="shared" si="31"/>
        <v>54</v>
      </c>
      <c r="G30" s="10">
        <f t="shared" si="31"/>
        <v>15</v>
      </c>
      <c r="H30" s="58">
        <f t="shared" si="31"/>
        <v>132</v>
      </c>
      <c r="I30" s="76">
        <f t="shared" si="31"/>
        <v>126</v>
      </c>
      <c r="J30" s="77">
        <f t="shared" si="31"/>
        <v>108</v>
      </c>
      <c r="K30" s="77">
        <f t="shared" si="31"/>
        <v>30</v>
      </c>
      <c r="L30" s="77">
        <f t="shared" si="31"/>
        <v>264</v>
      </c>
      <c r="M30" s="78">
        <f t="shared" si="31"/>
        <v>22</v>
      </c>
      <c r="N30" s="78">
        <f t="shared" si="31"/>
        <v>44</v>
      </c>
      <c r="O30" s="78">
        <f t="shared" si="31"/>
        <v>66</v>
      </c>
      <c r="P30" s="78">
        <f t="shared" si="31"/>
        <v>132</v>
      </c>
      <c r="Q30" s="92">
        <f t="shared" si="31"/>
        <v>126</v>
      </c>
      <c r="R30" s="92">
        <f t="shared" si="31"/>
        <v>216</v>
      </c>
      <c r="S30" s="92">
        <f t="shared" si="31"/>
        <v>90</v>
      </c>
      <c r="T30" s="93">
        <f t="shared" si="31"/>
        <v>432</v>
      </c>
      <c r="U30" s="94">
        <f t="shared" si="31"/>
        <v>630.19732007967298</v>
      </c>
      <c r="V30" s="94">
        <f t="shared" si="31"/>
        <v>784.64154322977856</v>
      </c>
      <c r="W30" s="94">
        <f t="shared" si="31"/>
        <v>285.16113669054846</v>
      </c>
      <c r="X30" s="95">
        <f t="shared" si="31"/>
        <v>264</v>
      </c>
      <c r="Y30" s="100">
        <f t="shared" si="31"/>
        <v>1700</v>
      </c>
      <c r="Z30" s="78">
        <f t="shared" si="31"/>
        <v>93</v>
      </c>
      <c r="AA30" s="78">
        <f t="shared" si="31"/>
        <v>78</v>
      </c>
      <c r="AB30" s="78">
        <f t="shared" si="31"/>
        <v>28</v>
      </c>
      <c r="AC30" s="101">
        <f t="shared" si="31"/>
        <v>199</v>
      </c>
      <c r="AD30" s="102">
        <f t="shared" si="31"/>
        <v>83.270793379028675</v>
      </c>
      <c r="AE30" s="102">
        <f t="shared" si="31"/>
        <v>133.36845231433469</v>
      </c>
      <c r="AF30" s="102">
        <f t="shared" si="31"/>
        <v>47.360754306636657</v>
      </c>
      <c r="AG30" s="119">
        <f t="shared" si="31"/>
        <v>264</v>
      </c>
      <c r="AH30" s="120">
        <f t="shared" si="31"/>
        <v>60.859428114722235</v>
      </c>
      <c r="AI30" s="120">
        <f t="shared" si="31"/>
        <v>95.716337441043336</v>
      </c>
      <c r="AJ30" s="120">
        <f t="shared" si="31"/>
        <v>43.992203938086291</v>
      </c>
      <c r="AK30" s="121">
        <f t="shared" si="31"/>
        <v>200.56796949385185</v>
      </c>
      <c r="AL30" s="116">
        <f t="shared" si="31"/>
        <v>100</v>
      </c>
      <c r="AM30" s="122">
        <f t="shared" si="31"/>
        <v>200.63999999999996</v>
      </c>
      <c r="AN30" s="123">
        <f t="shared" si="31"/>
        <v>151.20139481588893</v>
      </c>
      <c r="AO30" s="144"/>
      <c r="AP30" s="142">
        <f t="shared" si="31"/>
        <v>200.64000000000001</v>
      </c>
      <c r="AQ30" s="143">
        <f t="shared" si="31"/>
        <v>100</v>
      </c>
      <c r="AR30" s="145">
        <f t="shared" si="31"/>
        <v>200.64000000000001</v>
      </c>
      <c r="AS30" s="146">
        <f t="shared" si="31"/>
        <v>1680.0374775706541</v>
      </c>
      <c r="AT30" s="147">
        <f t="shared" si="31"/>
        <v>150.87</v>
      </c>
      <c r="AU30" s="148"/>
    </row>
    <row r="31" spans="1:55" ht="24.95" hidden="1" customHeight="1" x14ac:dyDescent="0.2">
      <c r="C31" s="65"/>
      <c r="D31" s="65"/>
      <c r="AR31" s="149"/>
      <c r="AU31" s="150"/>
    </row>
    <row r="32" spans="1:55" ht="24.95" hidden="1" customHeight="1" x14ac:dyDescent="0.2">
      <c r="AR32" s="149"/>
      <c r="AU32" s="150"/>
    </row>
    <row r="33" spans="5:47" ht="32.25" customHeight="1" x14ac:dyDescent="0.2">
      <c r="AR33" s="151" t="s">
        <v>461</v>
      </c>
      <c r="AS33" s="152"/>
      <c r="AT33" s="153">
        <f>IF(ISERROR(ROUND(AT30*100/AR30,0)),0,ROUND(AT30*100/AR30,0))</f>
        <v>75</v>
      </c>
      <c r="AU33" s="154"/>
    </row>
    <row r="34" spans="5:47" ht="12.75" hidden="1" customHeight="1" x14ac:dyDescent="0.2">
      <c r="E34" s="170" t="s">
        <v>462</v>
      </c>
      <c r="F34" s="170"/>
      <c r="G34" s="170"/>
      <c r="H34" s="170"/>
      <c r="I34" s="171" t="s">
        <v>463</v>
      </c>
      <c r="J34" s="171"/>
      <c r="K34" s="171"/>
      <c r="L34" s="171"/>
      <c r="M34" s="170" t="s">
        <v>418</v>
      </c>
      <c r="N34" s="170"/>
      <c r="O34" s="170"/>
      <c r="P34" s="170"/>
      <c r="Q34" s="172" t="s">
        <v>464</v>
      </c>
      <c r="R34" s="172"/>
      <c r="S34" s="172"/>
      <c r="T34" s="172"/>
      <c r="U34" s="215" t="s">
        <v>465</v>
      </c>
      <c r="V34" s="215"/>
      <c r="W34" s="215"/>
      <c r="X34" s="215"/>
      <c r="Y34" s="215"/>
      <c r="Z34" s="170" t="s">
        <v>466</v>
      </c>
      <c r="AA34" s="170"/>
      <c r="AB34" s="170"/>
      <c r="AC34" s="170"/>
      <c r="AD34" s="173" t="s">
        <v>467</v>
      </c>
      <c r="AE34" s="173"/>
      <c r="AF34" s="173"/>
      <c r="AG34" s="173"/>
      <c r="AH34" s="174" t="s">
        <v>468</v>
      </c>
      <c r="AI34" s="174"/>
      <c r="AJ34" s="174"/>
      <c r="AK34" s="174"/>
      <c r="AL34" s="170" t="s">
        <v>438</v>
      </c>
      <c r="AM34" s="207" t="s">
        <v>469</v>
      </c>
      <c r="AN34" s="208" t="s">
        <v>470</v>
      </c>
      <c r="AO34" s="124"/>
      <c r="AP34" s="213" t="s">
        <v>471</v>
      </c>
      <c r="AQ34" s="201" t="s">
        <v>441</v>
      </c>
      <c r="AR34" s="193" t="s">
        <v>472</v>
      </c>
      <c r="AS34" s="185" t="s">
        <v>473</v>
      </c>
      <c r="AT34" s="179" t="s">
        <v>474</v>
      </c>
      <c r="AU34" s="155"/>
    </row>
    <row r="35" spans="5:47" ht="12.75" hidden="1" customHeight="1" x14ac:dyDescent="0.2">
      <c r="E35" s="170"/>
      <c r="F35" s="170"/>
      <c r="G35" s="170"/>
      <c r="H35" s="170"/>
      <c r="I35" s="171"/>
      <c r="J35" s="171"/>
      <c r="K35" s="171"/>
      <c r="L35" s="171"/>
      <c r="M35" s="170"/>
      <c r="N35" s="170"/>
      <c r="O35" s="170"/>
      <c r="P35" s="170"/>
      <c r="Q35" s="172"/>
      <c r="R35" s="172"/>
      <c r="S35" s="172"/>
      <c r="T35" s="172"/>
      <c r="U35" s="215"/>
      <c r="V35" s="215"/>
      <c r="W35" s="215"/>
      <c r="X35" s="215"/>
      <c r="Y35" s="215"/>
      <c r="Z35" s="170"/>
      <c r="AA35" s="170"/>
      <c r="AB35" s="170"/>
      <c r="AC35" s="170"/>
      <c r="AD35" s="173"/>
      <c r="AE35" s="173"/>
      <c r="AF35" s="173"/>
      <c r="AG35" s="173"/>
      <c r="AH35" s="174"/>
      <c r="AI35" s="174"/>
      <c r="AJ35" s="174"/>
      <c r="AK35" s="174"/>
      <c r="AL35" s="170"/>
      <c r="AM35" s="207"/>
      <c r="AN35" s="208"/>
      <c r="AO35" s="124"/>
      <c r="AP35" s="213"/>
      <c r="AQ35" s="202"/>
      <c r="AR35" s="194"/>
      <c r="AS35" s="186"/>
      <c r="AT35" s="180"/>
      <c r="AU35" s="155"/>
    </row>
    <row r="36" spans="5:47" hidden="1" x14ac:dyDescent="0.2">
      <c r="E36" s="170"/>
      <c r="F36" s="170"/>
      <c r="G36" s="170"/>
      <c r="H36" s="170"/>
      <c r="I36" s="171"/>
      <c r="J36" s="171"/>
      <c r="K36" s="171"/>
      <c r="L36" s="171"/>
      <c r="M36" s="170"/>
      <c r="N36" s="170"/>
      <c r="O36" s="170"/>
      <c r="P36" s="170"/>
      <c r="Q36" s="172"/>
      <c r="R36" s="172"/>
      <c r="S36" s="172"/>
      <c r="T36" s="172"/>
      <c r="U36" s="215"/>
      <c r="V36" s="215"/>
      <c r="W36" s="215"/>
      <c r="X36" s="215"/>
      <c r="Y36" s="215"/>
      <c r="Z36" s="170"/>
      <c r="AA36" s="170"/>
      <c r="AB36" s="170"/>
      <c r="AC36" s="170"/>
      <c r="AD36" s="173"/>
      <c r="AE36" s="173"/>
      <c r="AF36" s="173"/>
      <c r="AG36" s="173"/>
      <c r="AH36" s="174"/>
      <c r="AI36" s="174"/>
      <c r="AJ36" s="174"/>
      <c r="AK36" s="174"/>
      <c r="AL36" s="170"/>
      <c r="AM36" s="207"/>
      <c r="AN36" s="208"/>
      <c r="AO36" s="124"/>
      <c r="AP36" s="213"/>
      <c r="AQ36" s="202"/>
      <c r="AR36" s="194"/>
      <c r="AS36" s="186"/>
      <c r="AT36" s="180"/>
      <c r="AU36" s="155"/>
    </row>
    <row r="37" spans="5:47" hidden="1" x14ac:dyDescent="0.2">
      <c r="E37" s="170"/>
      <c r="F37" s="170"/>
      <c r="G37" s="170"/>
      <c r="H37" s="170"/>
      <c r="I37" s="171"/>
      <c r="J37" s="171"/>
      <c r="K37" s="171"/>
      <c r="L37" s="171"/>
      <c r="M37" s="170"/>
      <c r="N37" s="170"/>
      <c r="O37" s="170"/>
      <c r="P37" s="170"/>
      <c r="Q37" s="172"/>
      <c r="R37" s="172"/>
      <c r="S37" s="172"/>
      <c r="T37" s="172"/>
      <c r="U37" s="215"/>
      <c r="V37" s="215"/>
      <c r="W37" s="215"/>
      <c r="X37" s="215"/>
      <c r="Y37" s="215"/>
      <c r="Z37" s="170"/>
      <c r="AA37" s="170"/>
      <c r="AB37" s="170"/>
      <c r="AC37" s="170"/>
      <c r="AD37" s="173"/>
      <c r="AE37" s="173"/>
      <c r="AF37" s="173"/>
      <c r="AG37" s="173"/>
      <c r="AH37" s="174"/>
      <c r="AI37" s="174"/>
      <c r="AJ37" s="174"/>
      <c r="AK37" s="174"/>
      <c r="AL37" s="170"/>
      <c r="AM37" s="207"/>
      <c r="AN37" s="208"/>
      <c r="AO37" s="124"/>
      <c r="AP37" s="213"/>
      <c r="AQ37" s="203"/>
      <c r="AR37" s="194"/>
      <c r="AS37" s="186"/>
      <c r="AT37" s="180"/>
      <c r="AU37" s="155"/>
    </row>
    <row r="38" spans="5:47" ht="12.75" hidden="1" customHeight="1" x14ac:dyDescent="0.2">
      <c r="E38" s="169" t="s">
        <v>475</v>
      </c>
      <c r="F38" s="169"/>
      <c r="G38" s="169"/>
      <c r="H38" s="169"/>
      <c r="I38" s="169" t="s">
        <v>476</v>
      </c>
      <c r="J38" s="169"/>
      <c r="K38" s="169"/>
      <c r="L38" s="169"/>
      <c r="M38" s="169" t="s">
        <v>477</v>
      </c>
      <c r="N38" s="169"/>
      <c r="O38" s="169"/>
      <c r="P38" s="169"/>
      <c r="Q38" s="169" t="s">
        <v>478</v>
      </c>
      <c r="R38" s="169"/>
      <c r="S38" s="169"/>
      <c r="T38" s="169"/>
      <c r="U38" s="169" t="s">
        <v>479</v>
      </c>
      <c r="V38" s="169"/>
      <c r="W38" s="169"/>
      <c r="X38" s="169"/>
      <c r="Y38" s="169"/>
      <c r="Z38" s="169" t="s">
        <v>480</v>
      </c>
      <c r="AA38" s="169"/>
      <c r="AB38" s="169"/>
      <c r="AC38" s="169"/>
      <c r="AD38" s="169" t="s">
        <v>481</v>
      </c>
      <c r="AE38" s="169"/>
      <c r="AF38" s="169"/>
      <c r="AG38" s="169"/>
      <c r="AH38" s="169" t="s">
        <v>482</v>
      </c>
      <c r="AI38" s="169"/>
      <c r="AJ38" s="169"/>
      <c r="AK38" s="169"/>
      <c r="AL38" s="181" t="s">
        <v>483</v>
      </c>
      <c r="AM38" s="181" t="s">
        <v>484</v>
      </c>
      <c r="AN38" s="181" t="s">
        <v>485</v>
      </c>
      <c r="AO38" s="125"/>
      <c r="AP38" s="181" t="s">
        <v>486</v>
      </c>
      <c r="AQ38" s="204" t="s">
        <v>487</v>
      </c>
      <c r="AR38" s="181" t="s">
        <v>488</v>
      </c>
      <c r="AS38" s="181" t="s">
        <v>489</v>
      </c>
      <c r="AT38" s="181" t="s">
        <v>490</v>
      </c>
      <c r="AU38" s="156"/>
    </row>
    <row r="39" spans="5:47" hidden="1" x14ac:dyDescent="0.2">
      <c r="E39" s="169"/>
      <c r="F39" s="169"/>
      <c r="G39" s="169"/>
      <c r="H39" s="169"/>
      <c r="I39" s="169"/>
      <c r="J39" s="169"/>
      <c r="K39" s="169"/>
      <c r="L39" s="169"/>
      <c r="M39" s="169"/>
      <c r="N39" s="169"/>
      <c r="O39" s="169"/>
      <c r="P39" s="169"/>
      <c r="Q39" s="169"/>
      <c r="R39" s="169"/>
      <c r="S39" s="169"/>
      <c r="T39" s="169"/>
      <c r="U39" s="169"/>
      <c r="V39" s="169"/>
      <c r="W39" s="169"/>
      <c r="X39" s="169"/>
      <c r="Y39" s="169"/>
      <c r="Z39" s="169"/>
      <c r="AA39" s="169"/>
      <c r="AB39" s="169"/>
      <c r="AC39" s="169"/>
      <c r="AD39" s="169"/>
      <c r="AE39" s="169"/>
      <c r="AF39" s="169"/>
      <c r="AG39" s="169"/>
      <c r="AH39" s="169"/>
      <c r="AI39" s="169"/>
      <c r="AJ39" s="169"/>
      <c r="AK39" s="169"/>
      <c r="AL39" s="181"/>
      <c r="AM39" s="181"/>
      <c r="AN39" s="181"/>
      <c r="AO39" s="125"/>
      <c r="AP39" s="181"/>
      <c r="AQ39" s="205"/>
      <c r="AR39" s="181"/>
      <c r="AS39" s="181"/>
      <c r="AT39" s="181"/>
      <c r="AU39" s="156"/>
    </row>
    <row r="40" spans="5:47" hidden="1" x14ac:dyDescent="0.2"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69"/>
      <c r="P40" s="169"/>
      <c r="Q40" s="169"/>
      <c r="R40" s="169"/>
      <c r="S40" s="169"/>
      <c r="T40" s="169"/>
      <c r="U40" s="169"/>
      <c r="V40" s="169"/>
      <c r="W40" s="169"/>
      <c r="X40" s="169"/>
      <c r="Y40" s="169"/>
      <c r="Z40" s="169"/>
      <c r="AA40" s="169"/>
      <c r="AB40" s="169"/>
      <c r="AC40" s="169"/>
      <c r="AD40" s="169"/>
      <c r="AE40" s="169"/>
      <c r="AF40" s="169"/>
      <c r="AG40" s="169"/>
      <c r="AH40" s="169"/>
      <c r="AI40" s="169"/>
      <c r="AJ40" s="169"/>
      <c r="AK40" s="169"/>
      <c r="AL40" s="181"/>
      <c r="AM40" s="181"/>
      <c r="AN40" s="181"/>
      <c r="AO40" s="125"/>
      <c r="AP40" s="181"/>
      <c r="AQ40" s="205"/>
      <c r="AR40" s="181"/>
      <c r="AS40" s="181"/>
      <c r="AT40" s="181"/>
      <c r="AU40" s="156"/>
    </row>
    <row r="41" spans="5:47" hidden="1" x14ac:dyDescent="0.2"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69"/>
      <c r="W41" s="169"/>
      <c r="X41" s="169"/>
      <c r="Y41" s="169"/>
      <c r="Z41" s="169"/>
      <c r="AA41" s="169"/>
      <c r="AB41" s="169"/>
      <c r="AC41" s="169"/>
      <c r="AD41" s="169"/>
      <c r="AE41" s="169"/>
      <c r="AF41" s="169"/>
      <c r="AG41" s="169"/>
      <c r="AH41" s="169"/>
      <c r="AI41" s="169"/>
      <c r="AJ41" s="169"/>
      <c r="AK41" s="169"/>
      <c r="AL41" s="181"/>
      <c r="AM41" s="181"/>
      <c r="AN41" s="181"/>
      <c r="AO41" s="125"/>
      <c r="AP41" s="181"/>
      <c r="AQ41" s="205"/>
      <c r="AR41" s="181"/>
      <c r="AS41" s="181"/>
      <c r="AT41" s="181"/>
      <c r="AU41" s="156"/>
    </row>
    <row r="42" spans="5:47" hidden="1" x14ac:dyDescent="0.2"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69"/>
      <c r="W42" s="169"/>
      <c r="X42" s="169"/>
      <c r="Y42" s="169"/>
      <c r="Z42" s="169"/>
      <c r="AA42" s="169"/>
      <c r="AB42" s="169"/>
      <c r="AC42" s="169"/>
      <c r="AD42" s="169"/>
      <c r="AE42" s="169"/>
      <c r="AF42" s="169"/>
      <c r="AG42" s="169"/>
      <c r="AH42" s="169"/>
      <c r="AI42" s="169"/>
      <c r="AJ42" s="169"/>
      <c r="AK42" s="169"/>
      <c r="AL42" s="181"/>
      <c r="AM42" s="181"/>
      <c r="AN42" s="181"/>
      <c r="AO42" s="125"/>
      <c r="AP42" s="181"/>
      <c r="AQ42" s="205"/>
      <c r="AR42" s="181"/>
      <c r="AS42" s="181"/>
      <c r="AT42" s="181"/>
      <c r="AU42" s="156"/>
    </row>
    <row r="43" spans="5:47" hidden="1" x14ac:dyDescent="0.2"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69"/>
      <c r="W43" s="169"/>
      <c r="X43" s="169"/>
      <c r="Y43" s="169"/>
      <c r="Z43" s="169"/>
      <c r="AA43" s="169"/>
      <c r="AB43" s="169"/>
      <c r="AC43" s="169"/>
      <c r="AD43" s="169"/>
      <c r="AE43" s="169"/>
      <c r="AF43" s="169"/>
      <c r="AG43" s="169"/>
      <c r="AH43" s="169"/>
      <c r="AI43" s="169"/>
      <c r="AJ43" s="169"/>
      <c r="AK43" s="169"/>
      <c r="AL43" s="181"/>
      <c r="AM43" s="181"/>
      <c r="AN43" s="181"/>
      <c r="AO43" s="125"/>
      <c r="AP43" s="181"/>
      <c r="AQ43" s="205"/>
      <c r="AR43" s="181"/>
      <c r="AS43" s="181"/>
      <c r="AT43" s="181"/>
      <c r="AU43" s="156"/>
    </row>
    <row r="44" spans="5:47" hidden="1" x14ac:dyDescent="0.2"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69"/>
      <c r="W44" s="169"/>
      <c r="X44" s="169"/>
      <c r="Y44" s="169"/>
      <c r="Z44" s="169"/>
      <c r="AA44" s="169"/>
      <c r="AB44" s="169"/>
      <c r="AC44" s="169"/>
      <c r="AD44" s="169"/>
      <c r="AE44" s="169"/>
      <c r="AF44" s="169"/>
      <c r="AG44" s="169"/>
      <c r="AH44" s="169"/>
      <c r="AI44" s="169"/>
      <c r="AJ44" s="169"/>
      <c r="AK44" s="169"/>
      <c r="AL44" s="181"/>
      <c r="AM44" s="181"/>
      <c r="AN44" s="181"/>
      <c r="AO44" s="125"/>
      <c r="AP44" s="181"/>
      <c r="AQ44" s="205"/>
      <c r="AR44" s="181"/>
      <c r="AS44" s="181"/>
      <c r="AT44" s="181"/>
      <c r="AU44" s="156"/>
    </row>
    <row r="45" spans="5:47" hidden="1" x14ac:dyDescent="0.2"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69"/>
      <c r="W45" s="169"/>
      <c r="X45" s="169"/>
      <c r="Y45" s="169"/>
      <c r="Z45" s="169"/>
      <c r="AA45" s="169"/>
      <c r="AB45" s="169"/>
      <c r="AC45" s="169"/>
      <c r="AD45" s="169"/>
      <c r="AE45" s="169"/>
      <c r="AF45" s="169"/>
      <c r="AG45" s="169"/>
      <c r="AH45" s="169"/>
      <c r="AI45" s="169"/>
      <c r="AJ45" s="169"/>
      <c r="AK45" s="169"/>
      <c r="AL45" s="181"/>
      <c r="AM45" s="181"/>
      <c r="AN45" s="181"/>
      <c r="AO45" s="125"/>
      <c r="AP45" s="181"/>
      <c r="AQ45" s="206"/>
      <c r="AR45" s="181"/>
      <c r="AS45" s="181"/>
      <c r="AT45" s="181"/>
      <c r="AU45" s="156"/>
    </row>
    <row r="55" spans="30:33" x14ac:dyDescent="0.2">
      <c r="AD55" s="103"/>
      <c r="AE55" s="103"/>
      <c r="AF55" s="103"/>
      <c r="AG55" s="103"/>
    </row>
  </sheetData>
  <mergeCells count="66">
    <mergeCell ref="D1:H1"/>
    <mergeCell ref="D2:H2"/>
    <mergeCell ref="D3:H3"/>
    <mergeCell ref="D4:H4"/>
    <mergeCell ref="I4:AK4"/>
    <mergeCell ref="AL4:AO4"/>
    <mergeCell ref="AR4:AU4"/>
    <mergeCell ref="D5:H5"/>
    <mergeCell ref="E6:H6"/>
    <mergeCell ref="M6:O6"/>
    <mergeCell ref="Z6:AC6"/>
    <mergeCell ref="AD6:AG6"/>
    <mergeCell ref="AH6:AJ6"/>
    <mergeCell ref="A8:A13"/>
    <mergeCell ref="A14:A19"/>
    <mergeCell ref="A20:A29"/>
    <mergeCell ref="AL34:AL37"/>
    <mergeCell ref="AL38:AL45"/>
    <mergeCell ref="AD38:AG45"/>
    <mergeCell ref="AH38:AK45"/>
    <mergeCell ref="U34:Y37"/>
    <mergeCell ref="AM34:AM37"/>
    <mergeCell ref="AM38:AM45"/>
    <mergeCell ref="AN34:AN37"/>
    <mergeCell ref="AN38:AN45"/>
    <mergeCell ref="AP8:AP13"/>
    <mergeCell ref="AP14:AP19"/>
    <mergeCell ref="AP20:AP29"/>
    <mergeCell ref="AP34:AP37"/>
    <mergeCell ref="AP38:AP45"/>
    <mergeCell ref="AQ8:AQ13"/>
    <mergeCell ref="AQ14:AQ19"/>
    <mergeCell ref="AQ20:AQ29"/>
    <mergeCell ref="AQ34:AQ37"/>
    <mergeCell ref="AQ38:AQ45"/>
    <mergeCell ref="AR8:AR13"/>
    <mergeCell ref="AR14:AR19"/>
    <mergeCell ref="AR20:AR29"/>
    <mergeCell ref="AR34:AR37"/>
    <mergeCell ref="AR38:AR45"/>
    <mergeCell ref="AS8:AS13"/>
    <mergeCell ref="AS14:AS19"/>
    <mergeCell ref="AS20:AS29"/>
    <mergeCell ref="AS34:AS37"/>
    <mergeCell ref="AS38:AS45"/>
    <mergeCell ref="AT8:AT13"/>
    <mergeCell ref="AT14:AT19"/>
    <mergeCell ref="AT20:AT29"/>
    <mergeCell ref="AT34:AT37"/>
    <mergeCell ref="AT38:AT45"/>
    <mergeCell ref="AU8:AU13"/>
    <mergeCell ref="AU14:AU19"/>
    <mergeCell ref="AU20:AU29"/>
    <mergeCell ref="E38:H45"/>
    <mergeCell ref="I38:L45"/>
    <mergeCell ref="M38:P45"/>
    <mergeCell ref="Q38:T45"/>
    <mergeCell ref="E34:H37"/>
    <mergeCell ref="I34:L37"/>
    <mergeCell ref="M34:P37"/>
    <mergeCell ref="Q34:T37"/>
    <mergeCell ref="Z34:AC37"/>
    <mergeCell ref="AD34:AG37"/>
    <mergeCell ref="AH34:AK37"/>
    <mergeCell ref="U38:Y45"/>
    <mergeCell ref="Z38:AC45"/>
  </mergeCells>
  <pageMargins left="0.56999999999999995" right="0.7" top="0.52" bottom="0.71" header="0" footer="0"/>
  <pageSetup paperSize="9" scale="7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AM83"/>
  <sheetViews>
    <sheetView zoomScale="75" zoomScaleNormal="75" workbookViewId="0">
      <pane xSplit="10" ySplit="7" topLeftCell="K48" activePane="bottomRight" state="frozen"/>
      <selection pane="topRight"/>
      <selection pane="bottomLeft"/>
      <selection pane="bottomRight" activeCell="C55" sqref="C55"/>
    </sheetView>
  </sheetViews>
  <sheetFormatPr baseColWidth="10" defaultColWidth="11.42578125" defaultRowHeight="12.75" x14ac:dyDescent="0.2"/>
  <cols>
    <col min="1" max="1" width="3" customWidth="1"/>
    <col min="2" max="2" width="12.42578125" customWidth="1"/>
    <col min="3" max="3" width="15.85546875" customWidth="1"/>
    <col min="4" max="4" width="9.28515625"/>
    <col min="5" max="5" width="52.140625" customWidth="1"/>
    <col min="6" max="6" width="5.7109375"/>
    <col min="7" max="10" width="4.85546875" customWidth="1"/>
    <col min="11" max="11" width="4.85546875" hidden="1" customWidth="1"/>
    <col min="12" max="13" width="3.140625" hidden="1" customWidth="1"/>
    <col min="14" max="15" width="3" hidden="1" customWidth="1"/>
    <col min="16" max="17" width="3.140625" hidden="1" customWidth="1"/>
    <col min="18" max="18" width="3" hidden="1" customWidth="1"/>
    <col min="19" max="19" width="5.42578125" hidden="1" customWidth="1"/>
    <col min="20" max="22" width="5.7109375" hidden="1" customWidth="1"/>
    <col min="23" max="23" width="8" hidden="1" customWidth="1"/>
    <col min="24" max="26" width="5.7109375" hidden="1" customWidth="1"/>
    <col min="27" max="27" width="0.7109375" hidden="1" customWidth="1"/>
    <col min="28" max="30" width="4.85546875" hidden="1" customWidth="1"/>
    <col min="31" max="31" width="5.42578125" hidden="1" customWidth="1"/>
    <col min="32" max="39" width="6.28515625" customWidth="1"/>
  </cols>
  <sheetData>
    <row r="1" spans="2:39" ht="15.75" x14ac:dyDescent="0.25">
      <c r="B1" s="243" t="s">
        <v>404</v>
      </c>
      <c r="C1" s="243"/>
      <c r="D1" s="222" t="s">
        <v>405</v>
      </c>
      <c r="E1" s="222"/>
    </row>
    <row r="2" spans="2:39" ht="15.75" x14ac:dyDescent="0.25">
      <c r="B2" s="243" t="s">
        <v>491</v>
      </c>
      <c r="C2" s="243"/>
      <c r="D2" s="222" t="s">
        <v>407</v>
      </c>
      <c r="E2" s="222"/>
    </row>
    <row r="3" spans="2:39" ht="15.75" x14ac:dyDescent="0.25">
      <c r="B3" s="243" t="s">
        <v>408</v>
      </c>
      <c r="C3" s="243"/>
      <c r="D3" s="222" t="s">
        <v>409</v>
      </c>
      <c r="E3" s="222"/>
    </row>
    <row r="4" spans="2:39" ht="15.75" x14ac:dyDescent="0.25">
      <c r="B4" s="243" t="s">
        <v>410</v>
      </c>
      <c r="C4" s="243"/>
      <c r="D4" s="222">
        <v>2025</v>
      </c>
      <c r="E4" s="222"/>
    </row>
    <row r="5" spans="2:39" ht="15.75" x14ac:dyDescent="0.25">
      <c r="B5" s="243" t="s">
        <v>414</v>
      </c>
      <c r="C5" s="243"/>
      <c r="D5" s="222">
        <v>1</v>
      </c>
      <c r="E5" s="222"/>
    </row>
    <row r="6" spans="2:39" ht="24.75" customHeight="1" x14ac:dyDescent="0.2">
      <c r="G6" s="244" t="s">
        <v>492</v>
      </c>
      <c r="H6" s="244"/>
      <c r="I6" s="244"/>
      <c r="J6" s="244"/>
      <c r="K6" s="19" t="s">
        <v>417</v>
      </c>
      <c r="L6" s="20"/>
      <c r="M6" s="20"/>
      <c r="N6" s="21"/>
      <c r="O6" s="235" t="s">
        <v>418</v>
      </c>
      <c r="P6" s="236"/>
      <c r="Q6" s="236"/>
      <c r="R6" s="30"/>
      <c r="S6" s="22" t="s">
        <v>493</v>
      </c>
      <c r="T6" s="23"/>
      <c r="U6" s="23"/>
      <c r="V6" s="30"/>
      <c r="W6" s="22" t="s">
        <v>420</v>
      </c>
      <c r="X6" s="31"/>
      <c r="Y6" s="31"/>
      <c r="Z6" s="31"/>
      <c r="AA6" s="36"/>
      <c r="AB6" s="237" t="s">
        <v>494</v>
      </c>
      <c r="AC6" s="238"/>
      <c r="AD6" s="238"/>
      <c r="AE6" s="239"/>
      <c r="AF6" s="240" t="s">
        <v>495</v>
      </c>
      <c r="AG6" s="241"/>
      <c r="AH6" s="241"/>
      <c r="AI6" s="242"/>
      <c r="AJ6" s="240" t="s">
        <v>496</v>
      </c>
      <c r="AK6" s="241"/>
      <c r="AL6" s="241"/>
      <c r="AM6" s="242"/>
    </row>
    <row r="7" spans="2:39" ht="22.5" x14ac:dyDescent="0.2">
      <c r="B7" s="1" t="s">
        <v>497</v>
      </c>
      <c r="C7" s="2" t="s">
        <v>435</v>
      </c>
      <c r="D7" s="3" t="s">
        <v>498</v>
      </c>
      <c r="E7" s="4" t="s">
        <v>5</v>
      </c>
      <c r="F7" s="5" t="s">
        <v>499</v>
      </c>
      <c r="G7" s="6" t="s">
        <v>401</v>
      </c>
      <c r="H7" s="6" t="s">
        <v>402</v>
      </c>
      <c r="I7" s="6" t="s">
        <v>403</v>
      </c>
      <c r="J7" s="24" t="s">
        <v>437</v>
      </c>
      <c r="K7" s="25" t="s">
        <v>401</v>
      </c>
      <c r="L7" s="26" t="s">
        <v>402</v>
      </c>
      <c r="M7" s="26" t="s">
        <v>403</v>
      </c>
      <c r="N7" s="6" t="s">
        <v>437</v>
      </c>
      <c r="O7" s="6" t="s">
        <v>401</v>
      </c>
      <c r="P7" s="26" t="s">
        <v>402</v>
      </c>
      <c r="Q7" s="26" t="s">
        <v>403</v>
      </c>
      <c r="R7" s="26" t="s">
        <v>437</v>
      </c>
      <c r="S7" s="32" t="s">
        <v>401</v>
      </c>
      <c r="T7" s="32" t="s">
        <v>402</v>
      </c>
      <c r="U7" s="32" t="s">
        <v>403</v>
      </c>
      <c r="V7" s="32" t="s">
        <v>437</v>
      </c>
      <c r="W7" s="33" t="s">
        <v>401</v>
      </c>
      <c r="X7" s="32" t="s">
        <v>402</v>
      </c>
      <c r="Y7" s="32" t="s">
        <v>403</v>
      </c>
      <c r="Z7" s="32" t="s">
        <v>437</v>
      </c>
      <c r="AA7" s="32"/>
      <c r="AB7" s="32" t="s">
        <v>401</v>
      </c>
      <c r="AC7" s="32" t="s">
        <v>402</v>
      </c>
      <c r="AD7" s="32" t="s">
        <v>403</v>
      </c>
      <c r="AE7" s="32" t="s">
        <v>437</v>
      </c>
      <c r="AF7" s="32" t="s">
        <v>401</v>
      </c>
      <c r="AG7" s="32" t="s">
        <v>402</v>
      </c>
      <c r="AH7" s="32" t="s">
        <v>403</v>
      </c>
      <c r="AI7" s="32" t="s">
        <v>437</v>
      </c>
      <c r="AJ7" s="32" t="s">
        <v>401</v>
      </c>
      <c r="AK7" s="32" t="s">
        <v>402</v>
      </c>
      <c r="AL7" s="32" t="s">
        <v>403</v>
      </c>
      <c r="AM7" s="40" t="s">
        <v>437</v>
      </c>
    </row>
    <row r="8" spans="2:39" ht="33.75" x14ac:dyDescent="0.2">
      <c r="B8" s="7" t="s">
        <v>169</v>
      </c>
      <c r="C8" s="8" t="s">
        <v>170</v>
      </c>
      <c r="D8" s="9" t="s">
        <v>171</v>
      </c>
      <c r="E8" s="163" t="s">
        <v>172</v>
      </c>
      <c r="F8" s="10">
        <f>IF(ISERROR(VLOOKUP($D8,CriteriosxEstandares!$A:$E,2,FALSE)),0,VLOOKUP($D8,CriteriosxEstandares!$A:$E,2,FALSE))</f>
        <v>6</v>
      </c>
      <c r="G8" s="10">
        <f>IF(ISERROR(VLOOKUP($D8,CriteriosxEstandares!$A:$E,3,FALSE)),0,VLOOKUP($D8,CriteriosxEstandares!$A:$E,3,FALSE))</f>
        <v>4</v>
      </c>
      <c r="H8" s="10">
        <f>IF(ISERROR(VLOOKUP($D8,CriteriosxEstandares!$A:$E,4,FALSE)),0,VLOOKUP($D8,CriteriosxEstandares!$A:$E,4,FALSE))</f>
        <v>2</v>
      </c>
      <c r="I8" s="10">
        <f>IF(ISERROR(VLOOKUP($D8,CriteriosxEstandares!$A:$E,5,FALSE)),0,VLOOKUP($D8,CriteriosxEstandares!$A:$E,5,FALSE))</f>
        <v>0</v>
      </c>
      <c r="J8" s="27">
        <f>SUM(G8:I8)</f>
        <v>6</v>
      </c>
      <c r="K8" s="28">
        <f>+G8*2</f>
        <v>8</v>
      </c>
      <c r="L8" s="28">
        <f>+H8*2</f>
        <v>4</v>
      </c>
      <c r="M8" s="28">
        <f>+I8*2</f>
        <v>0</v>
      </c>
      <c r="N8" s="28">
        <f>+K8+L8+M8</f>
        <v>12</v>
      </c>
      <c r="O8" s="29">
        <v>1</v>
      </c>
      <c r="P8" s="29">
        <v>2</v>
      </c>
      <c r="Q8" s="29">
        <v>3</v>
      </c>
      <c r="R8" s="27">
        <f>SUM(O8:Q8)</f>
        <v>6</v>
      </c>
      <c r="S8" s="34">
        <f>+K8*O8</f>
        <v>8</v>
      </c>
      <c r="T8" s="34">
        <f>+L8*P8</f>
        <v>8</v>
      </c>
      <c r="U8" s="34">
        <f>+M8*Q8</f>
        <v>0</v>
      </c>
      <c r="V8" s="34">
        <f>SUM(S8:U8)</f>
        <v>16</v>
      </c>
      <c r="W8" s="35">
        <f>IF(ISERR(S8/$V8*100),0,S8/$V8*100)</f>
        <v>50</v>
      </c>
      <c r="X8" s="35">
        <f>IF(ISERR(T8/$V8*100),0,T8/$V8*100)</f>
        <v>50</v>
      </c>
      <c r="Y8" s="35">
        <f>IF(ISERR(U8/$V8*100),0,U8/$V8*100)</f>
        <v>0</v>
      </c>
      <c r="Z8" s="37">
        <f>+N8</f>
        <v>12</v>
      </c>
      <c r="AA8" s="37">
        <f>SUM(W8:Y8)</f>
        <v>100</v>
      </c>
      <c r="AB8" s="10">
        <f>IF(ISERROR(VLOOKUP($D8,ResultxEstandar!$A:$E,3,FALSE)),0,VLOOKUP($D8,ResultxEstandar!$A:$E,3,FALSE))</f>
        <v>5</v>
      </c>
      <c r="AC8" s="10">
        <f>IF(ISERROR(VLOOKUP($D8,ResultxEstandar!$A:$E,4,FALSE)),0,VLOOKUP($D8,ResultxEstandar!$A:$E,4,FALSE))</f>
        <v>3</v>
      </c>
      <c r="AD8" s="10">
        <f>IF(ISERROR(VLOOKUP($D8,ResultxEstandar!$A:$E,5,FALSE)),0,VLOOKUP($D8,ResultxEstandar!$A:$E,5,FALSE))</f>
        <v>0</v>
      </c>
      <c r="AE8" s="38">
        <f>ROUND(SUM(AB8:AD8),2)</f>
        <v>8</v>
      </c>
      <c r="AF8" s="39">
        <f>IF(ISERROR(+W8/100*Z8),0,+W8/100*Z8)</f>
        <v>6</v>
      </c>
      <c r="AG8" s="39">
        <f>IF(ISERROR(+X8/100*Z8),0,+X8/100*Z8)</f>
        <v>6</v>
      </c>
      <c r="AH8" s="39">
        <f>IF(ISERROR(+Y8/100*Z8),0,+Y8/100*Z8)</f>
        <v>0</v>
      </c>
      <c r="AI8" s="39">
        <f>ROUND(SUM(AF8:AH8),2)</f>
        <v>12</v>
      </c>
      <c r="AJ8" s="41">
        <f>IF(ISERROR(+AB8*AF8/K8),0,+AB8*AF8/K8)</f>
        <v>3.75</v>
      </c>
      <c r="AK8" s="41">
        <f>IF(ISERROR(+AC8*AG8/L8),0,+AC8*AG8/L8)</f>
        <v>4.5</v>
      </c>
      <c r="AL8" s="41">
        <f>IF(ISERROR(+AD8*AH8/M8),0,+AD8*AH8/M8)</f>
        <v>0</v>
      </c>
      <c r="AM8" s="42">
        <f>ROUND(SUM(AJ8:AL8),2)</f>
        <v>8.25</v>
      </c>
    </row>
    <row r="9" spans="2:39" ht="33.75" x14ac:dyDescent="0.2">
      <c r="B9" s="11"/>
      <c r="C9" s="12"/>
      <c r="D9" s="9" t="s">
        <v>185</v>
      </c>
      <c r="E9" s="164" t="s">
        <v>186</v>
      </c>
      <c r="F9" s="10">
        <f>IF(ISERROR(VLOOKUP($D9,CriteriosxEstandares!$A:$E,2,FALSE)),0,VLOOKUP($D9,CriteriosxEstandares!$A:$E,2,FALSE))</f>
        <v>3</v>
      </c>
      <c r="G9" s="10">
        <f>IF(ISERROR(VLOOKUP($D9,CriteriosxEstandares!$A:$E,3,FALSE)),0,VLOOKUP($D9,CriteriosxEstandares!$A:$E,3,FALSE))</f>
        <v>1</v>
      </c>
      <c r="H9" s="10">
        <f>IF(ISERROR(VLOOKUP($D9,CriteriosxEstandares!$A:$E,4,FALSE)),0,VLOOKUP($D9,CriteriosxEstandares!$A:$E,4,FALSE))</f>
        <v>2</v>
      </c>
      <c r="I9" s="10">
        <f>IF(ISERROR(VLOOKUP($D9,CriteriosxEstandares!$A:$E,5,FALSE)),0,VLOOKUP($D9,CriteriosxEstandares!$A:$E,5,FALSE))</f>
        <v>0</v>
      </c>
      <c r="J9" s="27">
        <f t="shared" ref="J9:J73" si="0">SUM(G9:I9)</f>
        <v>3</v>
      </c>
      <c r="K9" s="28">
        <f t="shared" ref="K9:K73" si="1">+G9*2</f>
        <v>2</v>
      </c>
      <c r="L9" s="28">
        <f t="shared" ref="L9:L73" si="2">+H9*2</f>
        <v>4</v>
      </c>
      <c r="M9" s="28">
        <f t="shared" ref="M9:M73" si="3">+I9*2</f>
        <v>0</v>
      </c>
      <c r="N9" s="28">
        <f t="shared" ref="N9:N73" si="4">+K9+L9+M9</f>
        <v>6</v>
      </c>
      <c r="O9" s="29">
        <v>1</v>
      </c>
      <c r="P9" s="29">
        <v>2</v>
      </c>
      <c r="Q9" s="29">
        <v>3</v>
      </c>
      <c r="R9" s="27">
        <f t="shared" ref="R9:R73" si="5">SUM(O9:Q9)</f>
        <v>6</v>
      </c>
      <c r="S9" s="34">
        <f t="shared" ref="S9:S73" si="6">+K9*O9</f>
        <v>2</v>
      </c>
      <c r="T9" s="34">
        <f t="shared" ref="T9:T73" si="7">+L9*P9</f>
        <v>8</v>
      </c>
      <c r="U9" s="34">
        <f t="shared" ref="U9:U73" si="8">+M9*Q9</f>
        <v>0</v>
      </c>
      <c r="V9" s="34">
        <f t="shared" ref="V9:V73" si="9">SUM(S9:U9)</f>
        <v>10</v>
      </c>
      <c r="W9" s="35">
        <f t="shared" ref="W9:W21" si="10">IF(ISERR(S9/$V9*100),0,S9/$V9*100)</f>
        <v>20</v>
      </c>
      <c r="X9" s="35">
        <f t="shared" ref="X9:X21" si="11">IF(ISERR(T9/$V9*100),0,T9/$V9*100)</f>
        <v>80</v>
      </c>
      <c r="Y9" s="35">
        <f t="shared" ref="Y9:Y21" si="12">IF(ISERR(U9/$V9*100),0,U9/$V9*100)</f>
        <v>0</v>
      </c>
      <c r="Z9" s="37">
        <f t="shared" ref="Z9:Z73" si="13">+N9</f>
        <v>6</v>
      </c>
      <c r="AA9" s="37">
        <f t="shared" ref="AA9:AA73" si="14">SUM(W9:Y9)</f>
        <v>100</v>
      </c>
      <c r="AB9" s="10">
        <f>IF(ISERROR(VLOOKUP($D9,ResultxEstandar!$A:$E,3,FALSE)),0,VLOOKUP($D9,ResultxEstandar!$A:$E,3,FALSE))</f>
        <v>1</v>
      </c>
      <c r="AC9" s="10">
        <f>IF(ISERROR(VLOOKUP($D9,ResultxEstandar!$A:$E,4,FALSE)),0,VLOOKUP($D9,ResultxEstandar!$A:$E,4,FALSE))</f>
        <v>2</v>
      </c>
      <c r="AD9" s="10">
        <f>IF(ISERROR(VLOOKUP($D9,ResultxEstandar!$A:$E,5,FALSE)),0,VLOOKUP($D9,ResultxEstandar!$A:$E,5,FALSE))</f>
        <v>0</v>
      </c>
      <c r="AE9" s="38">
        <f t="shared" ref="AE9:AE75" si="15">ROUND(SUM(AB9:AD9),2)</f>
        <v>3</v>
      </c>
      <c r="AF9" s="39">
        <f t="shared" ref="AF9:AF73" si="16">IF(ISERROR(+W9/100*Z9),0,+W9/100*Z9)</f>
        <v>1.2000000000000002</v>
      </c>
      <c r="AG9" s="39">
        <f t="shared" ref="AG9:AG73" si="17">IF(ISERROR(+X9/100*Z9),0,+X9/100*Z9)</f>
        <v>4.8000000000000007</v>
      </c>
      <c r="AH9" s="39">
        <f t="shared" ref="AH9:AH73" si="18">IF(ISERROR(+Y9/100*Z9),0,+Y9/100*Z9)</f>
        <v>0</v>
      </c>
      <c r="AI9" s="39">
        <f t="shared" ref="AI9:AI75" si="19">ROUND(SUM(AF9:AH9),2)</f>
        <v>6</v>
      </c>
      <c r="AJ9" s="41">
        <f t="shared" ref="AJ9:AJ73" si="20">IF(ISERROR(+AB9*AF9/K9),0,+AB9*AF9/K9)</f>
        <v>0.60000000000000009</v>
      </c>
      <c r="AK9" s="41">
        <f t="shared" ref="AK9:AK73" si="21">IF(ISERROR(+AC9*AG9/L9),0,+AC9*AG9/L9)</f>
        <v>2.4000000000000004</v>
      </c>
      <c r="AL9" s="41">
        <f t="shared" ref="AL9:AL73" si="22">IF(ISERROR(+AD9*AH9/M9),0,+AD9*AH9/M9)</f>
        <v>0</v>
      </c>
      <c r="AM9" s="42">
        <f t="shared" ref="AM9:AM75" si="23">ROUND(SUM(AJ9:AL9),2)</f>
        <v>3</v>
      </c>
    </row>
    <row r="10" spans="2:39" ht="38.25" x14ac:dyDescent="0.2">
      <c r="B10" s="7" t="s">
        <v>237</v>
      </c>
      <c r="C10" s="13" t="s">
        <v>238</v>
      </c>
      <c r="D10" s="9" t="s">
        <v>239</v>
      </c>
      <c r="E10" s="164" t="s">
        <v>240</v>
      </c>
      <c r="F10" s="10">
        <f>IF(ISERROR(VLOOKUP($D10,CriteriosxEstandares!$A:$E,2,FALSE)),0,VLOOKUP($D10,CriteriosxEstandares!$A:$E,2,FALSE))</f>
        <v>2</v>
      </c>
      <c r="G10" s="10">
        <f>IF(ISERROR(VLOOKUP($D10,CriteriosxEstandares!$A:$E,3,FALSE)),0,VLOOKUP($D10,CriteriosxEstandares!$A:$E,3,FALSE))</f>
        <v>2</v>
      </c>
      <c r="H10" s="10">
        <f>IF(ISERROR(VLOOKUP($D10,CriteriosxEstandares!$A:$E,4,FALSE)),0,VLOOKUP($D10,CriteriosxEstandares!$A:$E,4,FALSE))</f>
        <v>0</v>
      </c>
      <c r="I10" s="10">
        <f>IF(ISERROR(VLOOKUP($D10,CriteriosxEstandares!$A:$E,5,FALSE)),0,VLOOKUP($D10,CriteriosxEstandares!$A:$E,5,FALSE))</f>
        <v>0</v>
      </c>
      <c r="J10" s="27">
        <f t="shared" si="0"/>
        <v>2</v>
      </c>
      <c r="K10" s="28">
        <f t="shared" si="1"/>
        <v>4</v>
      </c>
      <c r="L10" s="28">
        <f t="shared" si="2"/>
        <v>0</v>
      </c>
      <c r="M10" s="28">
        <f t="shared" si="3"/>
        <v>0</v>
      </c>
      <c r="N10" s="28">
        <f t="shared" si="4"/>
        <v>4</v>
      </c>
      <c r="O10" s="29">
        <v>1</v>
      </c>
      <c r="P10" s="29">
        <v>2</v>
      </c>
      <c r="Q10" s="29">
        <v>3</v>
      </c>
      <c r="R10" s="27">
        <f t="shared" si="5"/>
        <v>6</v>
      </c>
      <c r="S10" s="34">
        <f t="shared" si="6"/>
        <v>4</v>
      </c>
      <c r="T10" s="34">
        <f t="shared" si="7"/>
        <v>0</v>
      </c>
      <c r="U10" s="34">
        <f t="shared" si="8"/>
        <v>0</v>
      </c>
      <c r="V10" s="34">
        <f t="shared" si="9"/>
        <v>4</v>
      </c>
      <c r="W10" s="35">
        <f t="shared" si="10"/>
        <v>100</v>
      </c>
      <c r="X10" s="35">
        <f t="shared" si="11"/>
        <v>0</v>
      </c>
      <c r="Y10" s="35">
        <f t="shared" si="12"/>
        <v>0</v>
      </c>
      <c r="Z10" s="37">
        <f t="shared" si="13"/>
        <v>4</v>
      </c>
      <c r="AA10" s="37">
        <f t="shared" si="14"/>
        <v>100</v>
      </c>
      <c r="AB10" s="10">
        <f>IF(ISERROR(VLOOKUP($D10,ResultxEstandar!$A:$E,3,FALSE)),0,VLOOKUP($D10,ResultxEstandar!$A:$E,3,FALSE))</f>
        <v>3</v>
      </c>
      <c r="AC10" s="10">
        <f>IF(ISERROR(VLOOKUP($D10,ResultxEstandar!$A:$E,4,FALSE)),0,VLOOKUP($D10,ResultxEstandar!$A:$E,4,FALSE))</f>
        <v>0</v>
      </c>
      <c r="AD10" s="10">
        <f>IF(ISERROR(VLOOKUP($D10,ResultxEstandar!$A:$E,5,FALSE)),0,VLOOKUP($D10,ResultxEstandar!$A:$E,5,FALSE))</f>
        <v>0</v>
      </c>
      <c r="AE10" s="38">
        <f t="shared" si="15"/>
        <v>3</v>
      </c>
      <c r="AF10" s="39">
        <f t="shared" si="16"/>
        <v>4</v>
      </c>
      <c r="AG10" s="39">
        <f t="shared" si="17"/>
        <v>0</v>
      </c>
      <c r="AH10" s="39">
        <f t="shared" si="18"/>
        <v>0</v>
      </c>
      <c r="AI10" s="39">
        <f t="shared" si="19"/>
        <v>4</v>
      </c>
      <c r="AJ10" s="41">
        <f t="shared" si="20"/>
        <v>3</v>
      </c>
      <c r="AK10" s="41">
        <f t="shared" si="21"/>
        <v>0</v>
      </c>
      <c r="AL10" s="41">
        <f t="shared" si="22"/>
        <v>0</v>
      </c>
      <c r="AM10" s="42">
        <f t="shared" si="23"/>
        <v>3</v>
      </c>
    </row>
    <row r="11" spans="2:39" ht="22.5" x14ac:dyDescent="0.2">
      <c r="B11" s="11"/>
      <c r="C11" s="8"/>
      <c r="D11" s="9" t="s">
        <v>245</v>
      </c>
      <c r="E11" s="164" t="s">
        <v>246</v>
      </c>
      <c r="F11" s="10">
        <f>IF(ISERROR(VLOOKUP($D11,CriteriosxEstandares!$A:$E,2,FALSE)),0,VLOOKUP($D11,CriteriosxEstandares!$A:$E,2,FALSE))</f>
        <v>2</v>
      </c>
      <c r="G11" s="10">
        <f>IF(ISERROR(VLOOKUP($D11,CriteriosxEstandares!$A:$E,3,FALSE)),0,VLOOKUP($D11,CriteriosxEstandares!$A:$E,3,FALSE))</f>
        <v>0</v>
      </c>
      <c r="H11" s="10">
        <f>IF(ISERROR(VLOOKUP($D11,CriteriosxEstandares!$A:$E,4,FALSE)),0,VLOOKUP($D11,CriteriosxEstandares!$A:$E,4,FALSE))</f>
        <v>2</v>
      </c>
      <c r="I11" s="10">
        <f>IF(ISERROR(VLOOKUP($D11,CriteriosxEstandares!$A:$E,5,FALSE)),0,VLOOKUP($D11,CriteriosxEstandares!$A:$E,5,FALSE))</f>
        <v>0</v>
      </c>
      <c r="J11" s="27">
        <f t="shared" si="0"/>
        <v>2</v>
      </c>
      <c r="K11" s="28">
        <f t="shared" si="1"/>
        <v>0</v>
      </c>
      <c r="L11" s="28">
        <f t="shared" si="2"/>
        <v>4</v>
      </c>
      <c r="M11" s="28">
        <f t="shared" si="3"/>
        <v>0</v>
      </c>
      <c r="N11" s="28">
        <f t="shared" si="4"/>
        <v>4</v>
      </c>
      <c r="O11" s="29">
        <v>1</v>
      </c>
      <c r="P11" s="29">
        <v>2</v>
      </c>
      <c r="Q11" s="29">
        <v>3</v>
      </c>
      <c r="R11" s="27">
        <f t="shared" si="5"/>
        <v>6</v>
      </c>
      <c r="S11" s="34">
        <f t="shared" si="6"/>
        <v>0</v>
      </c>
      <c r="T11" s="34">
        <f t="shared" si="7"/>
        <v>8</v>
      </c>
      <c r="U11" s="34">
        <f t="shared" si="8"/>
        <v>0</v>
      </c>
      <c r="V11" s="34">
        <f t="shared" si="9"/>
        <v>8</v>
      </c>
      <c r="W11" s="35">
        <f t="shared" si="10"/>
        <v>0</v>
      </c>
      <c r="X11" s="35">
        <f t="shared" si="11"/>
        <v>100</v>
      </c>
      <c r="Y11" s="35">
        <f t="shared" si="12"/>
        <v>0</v>
      </c>
      <c r="Z11" s="37">
        <f t="shared" si="13"/>
        <v>4</v>
      </c>
      <c r="AA11" s="37">
        <f t="shared" si="14"/>
        <v>100</v>
      </c>
      <c r="AB11" s="10">
        <f>IF(ISERROR(VLOOKUP($D11,ResultxEstandar!$A:$E,3,FALSE)),0,VLOOKUP($D11,ResultxEstandar!$A:$E,3,FALSE))</f>
        <v>0</v>
      </c>
      <c r="AC11" s="10">
        <f>IF(ISERROR(VLOOKUP($D11,ResultxEstandar!$A:$E,4,FALSE)),0,VLOOKUP($D11,ResultxEstandar!$A:$E,4,FALSE))</f>
        <v>3</v>
      </c>
      <c r="AD11" s="10">
        <f>IF(ISERROR(VLOOKUP($D11,ResultxEstandar!$A:$E,5,FALSE)),0,VLOOKUP($D11,ResultxEstandar!$A:$E,5,FALSE))</f>
        <v>0</v>
      </c>
      <c r="AE11" s="38">
        <f t="shared" si="15"/>
        <v>3</v>
      </c>
      <c r="AF11" s="39">
        <f t="shared" si="16"/>
        <v>0</v>
      </c>
      <c r="AG11" s="39">
        <f t="shared" si="17"/>
        <v>4</v>
      </c>
      <c r="AH11" s="39">
        <f t="shared" si="18"/>
        <v>0</v>
      </c>
      <c r="AI11" s="39">
        <f t="shared" si="19"/>
        <v>4</v>
      </c>
      <c r="AJ11" s="41">
        <f t="shared" si="20"/>
        <v>0</v>
      </c>
      <c r="AK11" s="41">
        <f t="shared" si="21"/>
        <v>3</v>
      </c>
      <c r="AL11" s="41">
        <f t="shared" si="22"/>
        <v>0</v>
      </c>
      <c r="AM11" s="42">
        <f t="shared" si="23"/>
        <v>3</v>
      </c>
    </row>
    <row r="12" spans="2:39" ht="22.5" x14ac:dyDescent="0.2">
      <c r="B12" s="11"/>
      <c r="C12" s="8"/>
      <c r="D12" s="9" t="s">
        <v>251</v>
      </c>
      <c r="E12" s="164" t="s">
        <v>252</v>
      </c>
      <c r="F12" s="10">
        <f>IF(ISERROR(VLOOKUP($D12,CriteriosxEstandares!$A:$E,2,FALSE)),0,VLOOKUP($D12,CriteriosxEstandares!$A:$E,2,FALSE))</f>
        <v>2</v>
      </c>
      <c r="G12" s="10">
        <f>IF(ISERROR(VLOOKUP($D12,CriteriosxEstandares!$A:$E,3,FALSE)),0,VLOOKUP($D12,CriteriosxEstandares!$A:$E,3,FALSE))</f>
        <v>2</v>
      </c>
      <c r="H12" s="10">
        <f>IF(ISERROR(VLOOKUP($D12,CriteriosxEstandares!$A:$E,4,FALSE)),0,VLOOKUP($D12,CriteriosxEstandares!$A:$E,4,FALSE))</f>
        <v>0</v>
      </c>
      <c r="I12" s="10">
        <f>IF(ISERROR(VLOOKUP($D12,CriteriosxEstandares!$A:$E,5,FALSE)),0,VLOOKUP($D12,CriteriosxEstandares!$A:$E,5,FALSE))</f>
        <v>0</v>
      </c>
      <c r="J12" s="27">
        <f t="shared" si="0"/>
        <v>2</v>
      </c>
      <c r="K12" s="28">
        <f t="shared" si="1"/>
        <v>4</v>
      </c>
      <c r="L12" s="28">
        <f t="shared" si="2"/>
        <v>0</v>
      </c>
      <c r="M12" s="28">
        <f t="shared" si="3"/>
        <v>0</v>
      </c>
      <c r="N12" s="28">
        <f t="shared" si="4"/>
        <v>4</v>
      </c>
      <c r="O12" s="29">
        <v>1</v>
      </c>
      <c r="P12" s="29">
        <v>2</v>
      </c>
      <c r="Q12" s="29">
        <v>3</v>
      </c>
      <c r="R12" s="27">
        <f t="shared" si="5"/>
        <v>6</v>
      </c>
      <c r="S12" s="34">
        <f t="shared" si="6"/>
        <v>4</v>
      </c>
      <c r="T12" s="34">
        <f t="shared" si="7"/>
        <v>0</v>
      </c>
      <c r="U12" s="34">
        <f t="shared" si="8"/>
        <v>0</v>
      </c>
      <c r="V12" s="34">
        <f t="shared" si="9"/>
        <v>4</v>
      </c>
      <c r="W12" s="35">
        <f t="shared" si="10"/>
        <v>100</v>
      </c>
      <c r="X12" s="35">
        <f t="shared" si="11"/>
        <v>0</v>
      </c>
      <c r="Y12" s="35">
        <f t="shared" si="12"/>
        <v>0</v>
      </c>
      <c r="Z12" s="37">
        <f t="shared" si="13"/>
        <v>4</v>
      </c>
      <c r="AA12" s="37">
        <f t="shared" si="14"/>
        <v>100</v>
      </c>
      <c r="AB12" s="10">
        <f>IF(ISERROR(VLOOKUP($D12,ResultxEstandar!$A:$E,3,FALSE)),0,VLOOKUP($D12,ResultxEstandar!$A:$E,3,FALSE))</f>
        <v>4</v>
      </c>
      <c r="AC12" s="10">
        <f>IF(ISERROR(VLOOKUP($D12,ResultxEstandar!$A:$E,4,FALSE)),0,VLOOKUP($D12,ResultxEstandar!$A:$E,4,FALSE))</f>
        <v>0</v>
      </c>
      <c r="AD12" s="10">
        <f>IF(ISERROR(VLOOKUP($D12,ResultxEstandar!$A:$E,5,FALSE)),0,VLOOKUP($D12,ResultxEstandar!$A:$E,5,FALSE))</f>
        <v>0</v>
      </c>
      <c r="AE12" s="38">
        <f t="shared" si="15"/>
        <v>4</v>
      </c>
      <c r="AF12" s="39">
        <f t="shared" si="16"/>
        <v>4</v>
      </c>
      <c r="AG12" s="39">
        <f t="shared" si="17"/>
        <v>0</v>
      </c>
      <c r="AH12" s="39">
        <f t="shared" si="18"/>
        <v>0</v>
      </c>
      <c r="AI12" s="39">
        <f t="shared" si="19"/>
        <v>4</v>
      </c>
      <c r="AJ12" s="41">
        <f t="shared" si="20"/>
        <v>4</v>
      </c>
      <c r="AK12" s="41">
        <f t="shared" si="21"/>
        <v>0</v>
      </c>
      <c r="AL12" s="41">
        <f t="shared" si="22"/>
        <v>0</v>
      </c>
      <c r="AM12" s="42">
        <f t="shared" si="23"/>
        <v>4</v>
      </c>
    </row>
    <row r="13" spans="2:39" ht="22.5" x14ac:dyDescent="0.2">
      <c r="B13" s="14"/>
      <c r="C13" s="8"/>
      <c r="D13" s="9" t="s">
        <v>257</v>
      </c>
      <c r="E13" s="164" t="s">
        <v>258</v>
      </c>
      <c r="F13" s="10">
        <f>IF(ISERROR(VLOOKUP($D13,CriteriosxEstandares!$A:$E,2,FALSE)),0,VLOOKUP($D13,CriteriosxEstandares!$A:$E,2,FALSE))</f>
        <v>3</v>
      </c>
      <c r="G13" s="10">
        <f>IF(ISERROR(VLOOKUP($D13,CriteriosxEstandares!$A:$E,3,FALSE)),0,VLOOKUP($D13,CriteriosxEstandares!$A:$E,3,FALSE))</f>
        <v>0</v>
      </c>
      <c r="H13" s="10">
        <f>IF(ISERROR(VLOOKUP($D13,CriteriosxEstandares!$A:$E,4,FALSE)),0,VLOOKUP($D13,CriteriosxEstandares!$A:$E,4,FALSE))</f>
        <v>3</v>
      </c>
      <c r="I13" s="10">
        <f>IF(ISERROR(VLOOKUP($D13,CriteriosxEstandares!$A:$E,5,FALSE)),0,VLOOKUP($D13,CriteriosxEstandares!$A:$E,5,FALSE))</f>
        <v>0</v>
      </c>
      <c r="J13" s="27">
        <f t="shared" si="0"/>
        <v>3</v>
      </c>
      <c r="K13" s="28">
        <f t="shared" si="1"/>
        <v>0</v>
      </c>
      <c r="L13" s="28">
        <f t="shared" si="2"/>
        <v>6</v>
      </c>
      <c r="M13" s="28">
        <f t="shared" si="3"/>
        <v>0</v>
      </c>
      <c r="N13" s="28">
        <f t="shared" si="4"/>
        <v>6</v>
      </c>
      <c r="O13" s="29">
        <v>1</v>
      </c>
      <c r="P13" s="29">
        <v>2</v>
      </c>
      <c r="Q13" s="29">
        <v>3</v>
      </c>
      <c r="R13" s="27">
        <f t="shared" si="5"/>
        <v>6</v>
      </c>
      <c r="S13" s="34">
        <f t="shared" si="6"/>
        <v>0</v>
      </c>
      <c r="T13" s="34">
        <f t="shared" si="7"/>
        <v>12</v>
      </c>
      <c r="U13" s="34">
        <f t="shared" si="8"/>
        <v>0</v>
      </c>
      <c r="V13" s="34">
        <f t="shared" si="9"/>
        <v>12</v>
      </c>
      <c r="W13" s="35">
        <f t="shared" si="10"/>
        <v>0</v>
      </c>
      <c r="X13" s="35">
        <f t="shared" si="11"/>
        <v>100</v>
      </c>
      <c r="Y13" s="35">
        <f t="shared" si="12"/>
        <v>0</v>
      </c>
      <c r="Z13" s="37">
        <f t="shared" si="13"/>
        <v>6</v>
      </c>
      <c r="AA13" s="37">
        <f t="shared" si="14"/>
        <v>100</v>
      </c>
      <c r="AB13" s="10">
        <f>IF(ISERROR(VLOOKUP($D13,ResultxEstandar!$A:$E,3,FALSE)),0,VLOOKUP($D13,ResultxEstandar!$A:$E,3,FALSE))</f>
        <v>0</v>
      </c>
      <c r="AC13" s="10">
        <f>IF(ISERROR(VLOOKUP($D13,ResultxEstandar!$A:$E,4,FALSE)),0,VLOOKUP($D13,ResultxEstandar!$A:$E,4,FALSE))</f>
        <v>2</v>
      </c>
      <c r="AD13" s="10">
        <f>IF(ISERROR(VLOOKUP($D13,ResultxEstandar!$A:$E,5,FALSE)),0,VLOOKUP($D13,ResultxEstandar!$A:$E,5,FALSE))</f>
        <v>0</v>
      </c>
      <c r="AE13" s="38">
        <f t="shared" si="15"/>
        <v>2</v>
      </c>
      <c r="AF13" s="39">
        <f t="shared" si="16"/>
        <v>0</v>
      </c>
      <c r="AG13" s="39">
        <f t="shared" si="17"/>
        <v>6</v>
      </c>
      <c r="AH13" s="39">
        <f t="shared" si="18"/>
        <v>0</v>
      </c>
      <c r="AI13" s="39">
        <f t="shared" si="19"/>
        <v>6</v>
      </c>
      <c r="AJ13" s="41">
        <f t="shared" si="20"/>
        <v>0</v>
      </c>
      <c r="AK13" s="41">
        <f t="shared" si="21"/>
        <v>2</v>
      </c>
      <c r="AL13" s="41">
        <f t="shared" si="22"/>
        <v>0</v>
      </c>
      <c r="AM13" s="42">
        <f t="shared" si="23"/>
        <v>2</v>
      </c>
    </row>
    <row r="14" spans="2:39" ht="25.5" x14ac:dyDescent="0.2">
      <c r="B14" s="7" t="s">
        <v>193</v>
      </c>
      <c r="C14" s="13" t="s">
        <v>194</v>
      </c>
      <c r="D14" s="9" t="s">
        <v>195</v>
      </c>
      <c r="E14" s="164" t="s">
        <v>196</v>
      </c>
      <c r="F14" s="10">
        <f>IF(ISERROR(VLOOKUP($D14,CriteriosxEstandares!$A:$E,2,FALSE)),0,VLOOKUP($D14,CriteriosxEstandares!$A:$E,2,FALSE))</f>
        <v>2</v>
      </c>
      <c r="G14" s="10">
        <f>IF(ISERROR(VLOOKUP($D14,CriteriosxEstandares!$A:$E,3,FALSE)),0,VLOOKUP($D14,CriteriosxEstandares!$A:$E,3,FALSE))</f>
        <v>2</v>
      </c>
      <c r="H14" s="10">
        <f>IF(ISERROR(VLOOKUP($D14,CriteriosxEstandares!$A:$E,4,FALSE)),0,VLOOKUP($D14,CriteriosxEstandares!$A:$E,4,FALSE))</f>
        <v>0</v>
      </c>
      <c r="I14" s="10">
        <f>IF(ISERROR(VLOOKUP($D14,CriteriosxEstandares!$A:$E,5,FALSE)),0,VLOOKUP($D14,CriteriosxEstandares!$A:$E,5,FALSE))</f>
        <v>0</v>
      </c>
      <c r="J14" s="27">
        <f t="shared" si="0"/>
        <v>2</v>
      </c>
      <c r="K14" s="28">
        <f t="shared" si="1"/>
        <v>4</v>
      </c>
      <c r="L14" s="28">
        <f t="shared" si="2"/>
        <v>0</v>
      </c>
      <c r="M14" s="28">
        <f t="shared" si="3"/>
        <v>0</v>
      </c>
      <c r="N14" s="28">
        <f t="shared" si="4"/>
        <v>4</v>
      </c>
      <c r="O14" s="29">
        <v>1</v>
      </c>
      <c r="P14" s="29">
        <v>2</v>
      </c>
      <c r="Q14" s="29">
        <v>3</v>
      </c>
      <c r="R14" s="27">
        <f t="shared" si="5"/>
        <v>6</v>
      </c>
      <c r="S14" s="34">
        <f t="shared" si="6"/>
        <v>4</v>
      </c>
      <c r="T14" s="34">
        <f t="shared" si="7"/>
        <v>0</v>
      </c>
      <c r="U14" s="34">
        <f t="shared" si="8"/>
        <v>0</v>
      </c>
      <c r="V14" s="34">
        <f t="shared" si="9"/>
        <v>4</v>
      </c>
      <c r="W14" s="35">
        <f t="shared" si="10"/>
        <v>100</v>
      </c>
      <c r="X14" s="35">
        <f t="shared" si="11"/>
        <v>0</v>
      </c>
      <c r="Y14" s="35">
        <f t="shared" si="12"/>
        <v>0</v>
      </c>
      <c r="Z14" s="37">
        <f t="shared" si="13"/>
        <v>4</v>
      </c>
      <c r="AA14" s="37">
        <f t="shared" si="14"/>
        <v>100</v>
      </c>
      <c r="AB14" s="10">
        <f>IF(ISERROR(VLOOKUP($D14,ResultxEstandar!$A:$E,3,FALSE)),0,VLOOKUP($D14,ResultxEstandar!$A:$E,3,FALSE))</f>
        <v>0</v>
      </c>
      <c r="AC14" s="10">
        <f>IF(ISERROR(VLOOKUP($D14,ResultxEstandar!$A:$E,4,FALSE)),0,VLOOKUP($D14,ResultxEstandar!$A:$E,4,FALSE))</f>
        <v>0</v>
      </c>
      <c r="AD14" s="10">
        <f>IF(ISERROR(VLOOKUP($D14,ResultxEstandar!$A:$E,5,FALSE)),0,VLOOKUP($D14,ResultxEstandar!$A:$E,5,FALSE))</f>
        <v>0</v>
      </c>
      <c r="AE14" s="38">
        <f t="shared" si="15"/>
        <v>0</v>
      </c>
      <c r="AF14" s="39">
        <f t="shared" si="16"/>
        <v>4</v>
      </c>
      <c r="AG14" s="39">
        <f t="shared" si="17"/>
        <v>0</v>
      </c>
      <c r="AH14" s="39">
        <f t="shared" si="18"/>
        <v>0</v>
      </c>
      <c r="AI14" s="39">
        <f t="shared" si="19"/>
        <v>4</v>
      </c>
      <c r="AJ14" s="41">
        <f t="shared" si="20"/>
        <v>0</v>
      </c>
      <c r="AK14" s="41">
        <f t="shared" si="21"/>
        <v>0</v>
      </c>
      <c r="AL14" s="41">
        <f t="shared" si="22"/>
        <v>0</v>
      </c>
      <c r="AM14" s="42">
        <f t="shared" si="23"/>
        <v>0</v>
      </c>
    </row>
    <row r="15" spans="2:39" ht="22.5" x14ac:dyDescent="0.2">
      <c r="B15" s="11"/>
      <c r="C15" s="8"/>
      <c r="D15" s="9" t="s">
        <v>201</v>
      </c>
      <c r="E15" s="164" t="s">
        <v>202</v>
      </c>
      <c r="F15" s="10">
        <f>IF(ISERROR(VLOOKUP($D15,CriteriosxEstandares!$A:$E,2,FALSE)),0,VLOOKUP($D15,CriteriosxEstandares!$A:$E,2,FALSE))</f>
        <v>8</v>
      </c>
      <c r="G15" s="10">
        <f>IF(ISERROR(VLOOKUP($D15,CriteriosxEstandares!$A:$E,3,FALSE)),0,VLOOKUP($D15,CriteriosxEstandares!$A:$E,3,FALSE))</f>
        <v>4</v>
      </c>
      <c r="H15" s="10">
        <f>IF(ISERROR(VLOOKUP($D15,CriteriosxEstandares!$A:$E,4,FALSE)),0,VLOOKUP($D15,CriteriosxEstandares!$A:$E,4,FALSE))</f>
        <v>4</v>
      </c>
      <c r="I15" s="10">
        <f>IF(ISERROR(VLOOKUP($D15,CriteriosxEstandares!$A:$E,5,FALSE)),0,VLOOKUP($D15,CriteriosxEstandares!$A:$E,5,FALSE))</f>
        <v>0</v>
      </c>
      <c r="J15" s="27">
        <f t="shared" si="0"/>
        <v>8</v>
      </c>
      <c r="K15" s="28">
        <f t="shared" si="1"/>
        <v>8</v>
      </c>
      <c r="L15" s="28">
        <f t="shared" si="2"/>
        <v>8</v>
      </c>
      <c r="M15" s="28">
        <f t="shared" si="3"/>
        <v>0</v>
      </c>
      <c r="N15" s="28">
        <f t="shared" si="4"/>
        <v>16</v>
      </c>
      <c r="O15" s="29">
        <v>1</v>
      </c>
      <c r="P15" s="29">
        <v>2</v>
      </c>
      <c r="Q15" s="29">
        <v>3</v>
      </c>
      <c r="R15" s="27">
        <f t="shared" si="5"/>
        <v>6</v>
      </c>
      <c r="S15" s="34">
        <f t="shared" si="6"/>
        <v>8</v>
      </c>
      <c r="T15" s="34">
        <f t="shared" si="7"/>
        <v>16</v>
      </c>
      <c r="U15" s="34">
        <f t="shared" si="8"/>
        <v>0</v>
      </c>
      <c r="V15" s="34">
        <f t="shared" si="9"/>
        <v>24</v>
      </c>
      <c r="W15" s="35">
        <f t="shared" si="10"/>
        <v>33.333333333333329</v>
      </c>
      <c r="X15" s="35">
        <f t="shared" si="11"/>
        <v>66.666666666666657</v>
      </c>
      <c r="Y15" s="35">
        <f t="shared" si="12"/>
        <v>0</v>
      </c>
      <c r="Z15" s="37">
        <f t="shared" si="13"/>
        <v>16</v>
      </c>
      <c r="AA15" s="37">
        <f t="shared" si="14"/>
        <v>99.999999999999986</v>
      </c>
      <c r="AB15" s="10">
        <f>IF(ISERROR(VLOOKUP($D15,ResultxEstandar!$A:$E,3,FALSE)),0,VLOOKUP($D15,ResultxEstandar!$A:$E,3,FALSE))</f>
        <v>7</v>
      </c>
      <c r="AC15" s="10">
        <f>IF(ISERROR(VLOOKUP($D15,ResultxEstandar!$A:$E,4,FALSE)),0,VLOOKUP($D15,ResultxEstandar!$A:$E,4,FALSE))</f>
        <v>6</v>
      </c>
      <c r="AD15" s="10">
        <f>IF(ISERROR(VLOOKUP($D15,ResultxEstandar!$A:$E,5,FALSE)),0,VLOOKUP($D15,ResultxEstandar!$A:$E,5,FALSE))</f>
        <v>0</v>
      </c>
      <c r="AE15" s="38">
        <f t="shared" si="15"/>
        <v>13</v>
      </c>
      <c r="AF15" s="39">
        <f t="shared" si="16"/>
        <v>5.3333333333333321</v>
      </c>
      <c r="AG15" s="39">
        <f t="shared" si="17"/>
        <v>10.666666666666664</v>
      </c>
      <c r="AH15" s="39">
        <f t="shared" si="18"/>
        <v>0</v>
      </c>
      <c r="AI15" s="39">
        <f t="shared" si="19"/>
        <v>16</v>
      </c>
      <c r="AJ15" s="41">
        <f t="shared" si="20"/>
        <v>4.6666666666666661</v>
      </c>
      <c r="AK15" s="41">
        <f t="shared" si="21"/>
        <v>7.9999999999999982</v>
      </c>
      <c r="AL15" s="41">
        <f t="shared" si="22"/>
        <v>0</v>
      </c>
      <c r="AM15" s="42">
        <f t="shared" si="23"/>
        <v>12.67</v>
      </c>
    </row>
    <row r="16" spans="2:39" ht="22.5" x14ac:dyDescent="0.2">
      <c r="B16" s="14"/>
      <c r="C16" s="8"/>
      <c r="D16" s="9" t="s">
        <v>219</v>
      </c>
      <c r="E16" s="164" t="s">
        <v>220</v>
      </c>
      <c r="F16" s="10">
        <f>IF(ISERROR(VLOOKUP($D16,CriteriosxEstandares!$A:$E,2,FALSE)),0,VLOOKUP($D16,CriteriosxEstandares!$A:$E,2,FALSE))</f>
        <v>8</v>
      </c>
      <c r="G16" s="10">
        <f>IF(ISERROR(VLOOKUP($D16,CriteriosxEstandares!$A:$E,3,FALSE)),0,VLOOKUP($D16,CriteriosxEstandares!$A:$E,3,FALSE))</f>
        <v>0</v>
      </c>
      <c r="H16" s="10">
        <f>IF(ISERROR(VLOOKUP($D16,CriteriosxEstandares!$A:$E,4,FALSE)),0,VLOOKUP($D16,CriteriosxEstandares!$A:$E,4,FALSE))</f>
        <v>1</v>
      </c>
      <c r="I16" s="10">
        <f>IF(ISERROR(VLOOKUP($D16,CriteriosxEstandares!$A:$E,5,FALSE)),0,VLOOKUP($D16,CriteriosxEstandares!$A:$E,5,FALSE))</f>
        <v>7</v>
      </c>
      <c r="J16" s="27">
        <f t="shared" si="0"/>
        <v>8</v>
      </c>
      <c r="K16" s="28">
        <f t="shared" si="1"/>
        <v>0</v>
      </c>
      <c r="L16" s="28">
        <f t="shared" si="2"/>
        <v>2</v>
      </c>
      <c r="M16" s="28">
        <f t="shared" si="3"/>
        <v>14</v>
      </c>
      <c r="N16" s="28">
        <f t="shared" si="4"/>
        <v>16</v>
      </c>
      <c r="O16" s="29">
        <v>1</v>
      </c>
      <c r="P16" s="29">
        <v>2</v>
      </c>
      <c r="Q16" s="29">
        <v>3</v>
      </c>
      <c r="R16" s="27">
        <f t="shared" si="5"/>
        <v>6</v>
      </c>
      <c r="S16" s="34">
        <f t="shared" si="6"/>
        <v>0</v>
      </c>
      <c r="T16" s="34">
        <f t="shared" si="7"/>
        <v>4</v>
      </c>
      <c r="U16" s="34">
        <f t="shared" si="8"/>
        <v>42</v>
      </c>
      <c r="V16" s="34">
        <f t="shared" si="9"/>
        <v>46</v>
      </c>
      <c r="W16" s="35">
        <f t="shared" si="10"/>
        <v>0</v>
      </c>
      <c r="X16" s="35">
        <f t="shared" si="11"/>
        <v>8.695652173913043</v>
      </c>
      <c r="Y16" s="35">
        <f t="shared" si="12"/>
        <v>91.304347826086953</v>
      </c>
      <c r="Z16" s="37">
        <f t="shared" si="13"/>
        <v>16</v>
      </c>
      <c r="AA16" s="37">
        <f t="shared" si="14"/>
        <v>100</v>
      </c>
      <c r="AB16" s="10">
        <f>IF(ISERROR(VLOOKUP($D16,ResultxEstandar!$A:$E,3,FALSE)),0,VLOOKUP($D16,ResultxEstandar!$A:$E,3,FALSE))</f>
        <v>0</v>
      </c>
      <c r="AC16" s="10">
        <f>IF(ISERROR(VLOOKUP($D16,ResultxEstandar!$A:$E,4,FALSE)),0,VLOOKUP($D16,ResultxEstandar!$A:$E,4,FALSE))</f>
        <v>1</v>
      </c>
      <c r="AD16" s="10">
        <f>IF(ISERROR(VLOOKUP($D16,ResultxEstandar!$A:$E,5,FALSE)),0,VLOOKUP($D16,ResultxEstandar!$A:$E,5,FALSE))</f>
        <v>13</v>
      </c>
      <c r="AE16" s="38">
        <f t="shared" si="15"/>
        <v>14</v>
      </c>
      <c r="AF16" s="39">
        <f t="shared" si="16"/>
        <v>0</v>
      </c>
      <c r="AG16" s="39">
        <f t="shared" si="17"/>
        <v>1.3913043478260869</v>
      </c>
      <c r="AH16" s="39">
        <f t="shared" si="18"/>
        <v>14.608695652173912</v>
      </c>
      <c r="AI16" s="39">
        <f t="shared" si="19"/>
        <v>16</v>
      </c>
      <c r="AJ16" s="41">
        <f t="shared" si="20"/>
        <v>0</v>
      </c>
      <c r="AK16" s="41">
        <f t="shared" si="21"/>
        <v>0.69565217391304346</v>
      </c>
      <c r="AL16" s="41">
        <f t="shared" si="22"/>
        <v>13.565217391304346</v>
      </c>
      <c r="AM16" s="42">
        <f t="shared" si="23"/>
        <v>14.26</v>
      </c>
    </row>
    <row r="17" spans="2:39" ht="25.5" x14ac:dyDescent="0.2">
      <c r="B17" s="7" t="s">
        <v>287</v>
      </c>
      <c r="C17" s="15" t="s">
        <v>500</v>
      </c>
      <c r="D17" s="9" t="s">
        <v>289</v>
      </c>
      <c r="E17" s="164" t="s">
        <v>290</v>
      </c>
      <c r="F17" s="10">
        <f>IF(ISERROR(VLOOKUP($D17,CriteriosxEstandares!$A:$E,2,FALSE)),0,VLOOKUP($D17,CriteriosxEstandares!$A:$E,2,FALSE))</f>
        <v>2</v>
      </c>
      <c r="G17" s="10">
        <f>IF(ISERROR(VLOOKUP($D17,CriteriosxEstandares!$A:$E,3,FALSE)),0,VLOOKUP($D17,CriteriosxEstandares!$A:$E,3,FALSE))</f>
        <v>0</v>
      </c>
      <c r="H17" s="10">
        <f>IF(ISERROR(VLOOKUP($D17,CriteriosxEstandares!$A:$E,4,FALSE)),0,VLOOKUP($D17,CriteriosxEstandares!$A:$E,4,FALSE))</f>
        <v>1</v>
      </c>
      <c r="I17" s="10">
        <f>IF(ISERROR(VLOOKUP($D17,CriteriosxEstandares!$A:$E,5,FALSE)),0,VLOOKUP($D17,CriteriosxEstandares!$A:$E,5,FALSE))</f>
        <v>1</v>
      </c>
      <c r="J17" s="27">
        <f t="shared" si="0"/>
        <v>2</v>
      </c>
      <c r="K17" s="28">
        <f t="shared" si="1"/>
        <v>0</v>
      </c>
      <c r="L17" s="28">
        <f t="shared" si="2"/>
        <v>2</v>
      </c>
      <c r="M17" s="28">
        <f t="shared" si="3"/>
        <v>2</v>
      </c>
      <c r="N17" s="28">
        <f t="shared" si="4"/>
        <v>4</v>
      </c>
      <c r="O17" s="29">
        <v>1</v>
      </c>
      <c r="P17" s="29">
        <v>2</v>
      </c>
      <c r="Q17" s="29">
        <v>3</v>
      </c>
      <c r="R17" s="27">
        <f t="shared" si="5"/>
        <v>6</v>
      </c>
      <c r="S17" s="34">
        <f t="shared" si="6"/>
        <v>0</v>
      </c>
      <c r="T17" s="34">
        <f t="shared" si="7"/>
        <v>4</v>
      </c>
      <c r="U17" s="34">
        <f t="shared" si="8"/>
        <v>6</v>
      </c>
      <c r="V17" s="34">
        <f t="shared" si="9"/>
        <v>10</v>
      </c>
      <c r="W17" s="35">
        <f t="shared" si="10"/>
        <v>0</v>
      </c>
      <c r="X17" s="35">
        <f t="shared" si="11"/>
        <v>40</v>
      </c>
      <c r="Y17" s="35">
        <f t="shared" si="12"/>
        <v>60</v>
      </c>
      <c r="Z17" s="37">
        <f t="shared" si="13"/>
        <v>4</v>
      </c>
      <c r="AA17" s="37">
        <f t="shared" si="14"/>
        <v>100</v>
      </c>
      <c r="AB17" s="10">
        <f>IF(ISERROR(VLOOKUP($D17,ResultxEstandar!$A:$E,3,FALSE)),0,VLOOKUP($D17,ResultxEstandar!$A:$E,3,FALSE))</f>
        <v>0</v>
      </c>
      <c r="AC17" s="10">
        <f>IF(ISERROR(VLOOKUP($D17,ResultxEstandar!$A:$E,4,FALSE)),0,VLOOKUP($D17,ResultxEstandar!$A:$E,4,FALSE))</f>
        <v>1</v>
      </c>
      <c r="AD17" s="10">
        <f>IF(ISERROR(VLOOKUP($D17,ResultxEstandar!$A:$E,5,FALSE)),0,VLOOKUP($D17,ResultxEstandar!$A:$E,5,FALSE))</f>
        <v>2</v>
      </c>
      <c r="AE17" s="38">
        <f t="shared" si="15"/>
        <v>3</v>
      </c>
      <c r="AF17" s="39">
        <f t="shared" si="16"/>
        <v>0</v>
      </c>
      <c r="AG17" s="39">
        <f t="shared" si="17"/>
        <v>1.6</v>
      </c>
      <c r="AH17" s="39">
        <f t="shared" si="18"/>
        <v>2.4</v>
      </c>
      <c r="AI17" s="39">
        <f t="shared" si="19"/>
        <v>4</v>
      </c>
      <c r="AJ17" s="41">
        <f t="shared" si="20"/>
        <v>0</v>
      </c>
      <c r="AK17" s="41">
        <f t="shared" si="21"/>
        <v>0.8</v>
      </c>
      <c r="AL17" s="41">
        <f t="shared" si="22"/>
        <v>2.4</v>
      </c>
      <c r="AM17" s="42">
        <f t="shared" si="23"/>
        <v>3.2</v>
      </c>
    </row>
    <row r="18" spans="2:39" ht="22.5" x14ac:dyDescent="0.2">
      <c r="B18" s="11"/>
      <c r="C18" s="16"/>
      <c r="D18" s="9" t="s">
        <v>501</v>
      </c>
      <c r="E18" s="164" t="s">
        <v>502</v>
      </c>
      <c r="F18" s="10">
        <f>IF(ISERROR(VLOOKUP($D18,CriteriosxEstandares!$A:$E,2,FALSE)),0,VLOOKUP($D18,CriteriosxEstandares!$A:$E,2,FALSE))</f>
        <v>0</v>
      </c>
      <c r="G18" s="10">
        <f>IF(ISERROR(VLOOKUP($D18,CriteriosxEstandares!$A:$E,3,FALSE)),0,VLOOKUP($D18,CriteriosxEstandares!$A:$E,3,FALSE))</f>
        <v>0</v>
      </c>
      <c r="H18" s="10">
        <f>IF(ISERROR(VLOOKUP($D18,CriteriosxEstandares!$A:$E,4,FALSE)),0,VLOOKUP($D18,CriteriosxEstandares!$A:$E,4,FALSE))</f>
        <v>0</v>
      </c>
      <c r="I18" s="10">
        <f>IF(ISERROR(VLOOKUP($D18,CriteriosxEstandares!$A:$E,5,FALSE)),0,VLOOKUP($D18,CriteriosxEstandares!$A:$E,5,FALSE))</f>
        <v>0</v>
      </c>
      <c r="J18" s="27">
        <f t="shared" si="0"/>
        <v>0</v>
      </c>
      <c r="K18" s="28">
        <f t="shared" si="1"/>
        <v>0</v>
      </c>
      <c r="L18" s="28">
        <f t="shared" si="2"/>
        <v>0</v>
      </c>
      <c r="M18" s="28">
        <f t="shared" si="3"/>
        <v>0</v>
      </c>
      <c r="N18" s="28">
        <f t="shared" si="4"/>
        <v>0</v>
      </c>
      <c r="O18" s="29">
        <v>1</v>
      </c>
      <c r="P18" s="29">
        <v>2</v>
      </c>
      <c r="Q18" s="29">
        <v>3</v>
      </c>
      <c r="R18" s="27">
        <f t="shared" si="5"/>
        <v>6</v>
      </c>
      <c r="S18" s="34">
        <f t="shared" si="6"/>
        <v>0</v>
      </c>
      <c r="T18" s="34">
        <f t="shared" si="7"/>
        <v>0</v>
      </c>
      <c r="U18" s="34">
        <f t="shared" si="8"/>
        <v>0</v>
      </c>
      <c r="V18" s="34">
        <f t="shared" si="9"/>
        <v>0</v>
      </c>
      <c r="W18" s="35">
        <f t="shared" si="10"/>
        <v>0</v>
      </c>
      <c r="X18" s="35">
        <f t="shared" si="11"/>
        <v>0</v>
      </c>
      <c r="Y18" s="35">
        <f t="shared" si="12"/>
        <v>0</v>
      </c>
      <c r="Z18" s="37">
        <f t="shared" si="13"/>
        <v>0</v>
      </c>
      <c r="AA18" s="37">
        <f t="shared" si="14"/>
        <v>0</v>
      </c>
      <c r="AB18" s="10">
        <f>IF(ISERROR(VLOOKUP($D18,ResultxEstandar!$A:$E,3,FALSE)),0,VLOOKUP($D18,ResultxEstandar!$A:$E,3,FALSE))</f>
        <v>0</v>
      </c>
      <c r="AC18" s="10">
        <f>IF(ISERROR(VLOOKUP($D18,ResultxEstandar!$A:$E,4,FALSE)),0,VLOOKUP($D18,ResultxEstandar!$A:$E,4,FALSE))</f>
        <v>0</v>
      </c>
      <c r="AD18" s="10">
        <f>IF(ISERROR(VLOOKUP($D18,ResultxEstandar!$A:$E,5,FALSE)),0,VLOOKUP($D18,ResultxEstandar!$A:$E,5,FALSE))</f>
        <v>0</v>
      </c>
      <c r="AE18" s="38">
        <f t="shared" si="15"/>
        <v>0</v>
      </c>
      <c r="AF18" s="39">
        <f t="shared" si="16"/>
        <v>0</v>
      </c>
      <c r="AG18" s="39">
        <f t="shared" si="17"/>
        <v>0</v>
      </c>
      <c r="AH18" s="39">
        <f t="shared" si="18"/>
        <v>0</v>
      </c>
      <c r="AI18" s="39">
        <f t="shared" si="19"/>
        <v>0</v>
      </c>
      <c r="AJ18" s="41">
        <f t="shared" si="20"/>
        <v>0</v>
      </c>
      <c r="AK18" s="41">
        <f t="shared" si="21"/>
        <v>0</v>
      </c>
      <c r="AL18" s="41">
        <f t="shared" si="22"/>
        <v>0</v>
      </c>
      <c r="AM18" s="42">
        <f t="shared" si="23"/>
        <v>0</v>
      </c>
    </row>
    <row r="19" spans="2:39" ht="22.5" x14ac:dyDescent="0.2">
      <c r="B19" s="11"/>
      <c r="C19" s="16"/>
      <c r="D19" s="9" t="s">
        <v>503</v>
      </c>
      <c r="E19" s="164" t="s">
        <v>504</v>
      </c>
      <c r="F19" s="10">
        <f>IF(ISERROR(VLOOKUP($D19,CriteriosxEstandares!$A:$E,2,FALSE)),0,VLOOKUP($D19,CriteriosxEstandares!$A:$E,2,FALSE))</f>
        <v>0</v>
      </c>
      <c r="G19" s="10">
        <f>IF(ISERROR(VLOOKUP($D19,CriteriosxEstandares!$A:$E,3,FALSE)),0,VLOOKUP($D19,CriteriosxEstandares!$A:$E,3,FALSE))</f>
        <v>0</v>
      </c>
      <c r="H19" s="10">
        <f>IF(ISERROR(VLOOKUP($D19,CriteriosxEstandares!$A:$E,4,FALSE)),0,VLOOKUP($D19,CriteriosxEstandares!$A:$E,4,FALSE))</f>
        <v>0</v>
      </c>
      <c r="I19" s="10">
        <f>IF(ISERROR(VLOOKUP($D19,CriteriosxEstandares!$A:$E,5,FALSE)),0,VLOOKUP($D19,CriteriosxEstandares!$A:$E,5,FALSE))</f>
        <v>0</v>
      </c>
      <c r="J19" s="27">
        <f t="shared" si="0"/>
        <v>0</v>
      </c>
      <c r="K19" s="28">
        <f t="shared" si="1"/>
        <v>0</v>
      </c>
      <c r="L19" s="28">
        <f t="shared" si="2"/>
        <v>0</v>
      </c>
      <c r="M19" s="28">
        <f t="shared" si="3"/>
        <v>0</v>
      </c>
      <c r="N19" s="28">
        <f t="shared" si="4"/>
        <v>0</v>
      </c>
      <c r="O19" s="29">
        <v>1</v>
      </c>
      <c r="P19" s="29">
        <v>2</v>
      </c>
      <c r="Q19" s="29">
        <v>3</v>
      </c>
      <c r="R19" s="27">
        <f t="shared" si="5"/>
        <v>6</v>
      </c>
      <c r="S19" s="34">
        <f t="shared" si="6"/>
        <v>0</v>
      </c>
      <c r="T19" s="34">
        <f t="shared" si="7"/>
        <v>0</v>
      </c>
      <c r="U19" s="34">
        <f t="shared" si="8"/>
        <v>0</v>
      </c>
      <c r="V19" s="34">
        <f t="shared" si="9"/>
        <v>0</v>
      </c>
      <c r="W19" s="35">
        <f t="shared" si="10"/>
        <v>0</v>
      </c>
      <c r="X19" s="35">
        <f t="shared" si="11"/>
        <v>0</v>
      </c>
      <c r="Y19" s="35">
        <f t="shared" si="12"/>
        <v>0</v>
      </c>
      <c r="Z19" s="37">
        <f t="shared" si="13"/>
        <v>0</v>
      </c>
      <c r="AA19" s="37">
        <f t="shared" si="14"/>
        <v>0</v>
      </c>
      <c r="AB19" s="10">
        <f>IF(ISERROR(VLOOKUP($D19,ResultxEstandar!$A:$E,3,FALSE)),0,VLOOKUP($D19,ResultxEstandar!$A:$E,3,FALSE))</f>
        <v>0</v>
      </c>
      <c r="AC19" s="10">
        <f>IF(ISERROR(VLOOKUP($D19,ResultxEstandar!$A:$E,4,FALSE)),0,VLOOKUP($D19,ResultxEstandar!$A:$E,4,FALSE))</f>
        <v>0</v>
      </c>
      <c r="AD19" s="10">
        <f>IF(ISERROR(VLOOKUP($D19,ResultxEstandar!$A:$E,5,FALSE)),0,VLOOKUP($D19,ResultxEstandar!$A:$E,5,FALSE))</f>
        <v>0</v>
      </c>
      <c r="AE19" s="38">
        <f t="shared" si="15"/>
        <v>0</v>
      </c>
      <c r="AF19" s="39">
        <f t="shared" si="16"/>
        <v>0</v>
      </c>
      <c r="AG19" s="39">
        <f t="shared" si="17"/>
        <v>0</v>
      </c>
      <c r="AH19" s="39">
        <f t="shared" si="18"/>
        <v>0</v>
      </c>
      <c r="AI19" s="39">
        <f t="shared" si="19"/>
        <v>0</v>
      </c>
      <c r="AJ19" s="41">
        <f t="shared" si="20"/>
        <v>0</v>
      </c>
      <c r="AK19" s="41">
        <f t="shared" si="21"/>
        <v>0</v>
      </c>
      <c r="AL19" s="41">
        <f t="shared" si="22"/>
        <v>0</v>
      </c>
      <c r="AM19" s="42">
        <f t="shared" si="23"/>
        <v>0</v>
      </c>
    </row>
    <row r="20" spans="2:39" ht="33.75" x14ac:dyDescent="0.2">
      <c r="B20" s="11"/>
      <c r="C20" s="16"/>
      <c r="D20" s="9" t="s">
        <v>505</v>
      </c>
      <c r="E20" s="164" t="s">
        <v>506</v>
      </c>
      <c r="F20" s="10">
        <f>IF(ISERROR(VLOOKUP($D20,CriteriosxEstandares!$A:$E,2,FALSE)),0,VLOOKUP($D20,CriteriosxEstandares!$A:$E,2,FALSE))</f>
        <v>0</v>
      </c>
      <c r="G20" s="10">
        <f>IF(ISERROR(VLOOKUP($D20,CriteriosxEstandares!$A:$E,3,FALSE)),0,VLOOKUP($D20,CriteriosxEstandares!$A:$E,3,FALSE))</f>
        <v>0</v>
      </c>
      <c r="H20" s="10">
        <f>IF(ISERROR(VLOOKUP($D20,CriteriosxEstandares!$A:$E,4,FALSE)),0,VLOOKUP($D20,CriteriosxEstandares!$A:$E,4,FALSE))</f>
        <v>0</v>
      </c>
      <c r="I20" s="10">
        <f>IF(ISERROR(VLOOKUP($D20,CriteriosxEstandares!$A:$E,5,FALSE)),0,VLOOKUP($D20,CriteriosxEstandares!$A:$E,5,FALSE))</f>
        <v>0</v>
      </c>
      <c r="J20" s="27">
        <f t="shared" si="0"/>
        <v>0</v>
      </c>
      <c r="K20" s="28">
        <f t="shared" si="1"/>
        <v>0</v>
      </c>
      <c r="L20" s="28">
        <f t="shared" si="2"/>
        <v>0</v>
      </c>
      <c r="M20" s="28">
        <f t="shared" si="3"/>
        <v>0</v>
      </c>
      <c r="N20" s="28">
        <f t="shared" si="4"/>
        <v>0</v>
      </c>
      <c r="O20" s="29">
        <v>1</v>
      </c>
      <c r="P20" s="29">
        <v>2</v>
      </c>
      <c r="Q20" s="29">
        <v>3</v>
      </c>
      <c r="R20" s="27">
        <f t="shared" si="5"/>
        <v>6</v>
      </c>
      <c r="S20" s="34">
        <f t="shared" si="6"/>
        <v>0</v>
      </c>
      <c r="T20" s="34">
        <f t="shared" si="7"/>
        <v>0</v>
      </c>
      <c r="U20" s="34">
        <f t="shared" si="8"/>
        <v>0</v>
      </c>
      <c r="V20" s="34">
        <f t="shared" si="9"/>
        <v>0</v>
      </c>
      <c r="W20" s="35">
        <f t="shared" si="10"/>
        <v>0</v>
      </c>
      <c r="X20" s="35">
        <f t="shared" si="11"/>
        <v>0</v>
      </c>
      <c r="Y20" s="35">
        <f t="shared" si="12"/>
        <v>0</v>
      </c>
      <c r="Z20" s="37">
        <f t="shared" si="13"/>
        <v>0</v>
      </c>
      <c r="AA20" s="37">
        <f t="shared" si="14"/>
        <v>0</v>
      </c>
      <c r="AB20" s="10">
        <f>IF(ISERROR(VLOOKUP($D20,ResultxEstandar!$A:$E,3,FALSE)),0,VLOOKUP($D20,ResultxEstandar!$A:$E,3,FALSE))</f>
        <v>0</v>
      </c>
      <c r="AC20" s="10">
        <f>IF(ISERROR(VLOOKUP($D20,ResultxEstandar!$A:$E,4,FALSE)),0,VLOOKUP($D20,ResultxEstandar!$A:$E,4,FALSE))</f>
        <v>0</v>
      </c>
      <c r="AD20" s="10">
        <f>IF(ISERROR(VLOOKUP($D20,ResultxEstandar!$A:$E,5,FALSE)),0,VLOOKUP($D20,ResultxEstandar!$A:$E,5,FALSE))</f>
        <v>0</v>
      </c>
      <c r="AE20" s="38">
        <f t="shared" si="15"/>
        <v>0</v>
      </c>
      <c r="AF20" s="39">
        <f t="shared" si="16"/>
        <v>0</v>
      </c>
      <c r="AG20" s="39">
        <f t="shared" si="17"/>
        <v>0</v>
      </c>
      <c r="AH20" s="39">
        <f t="shared" si="18"/>
        <v>0</v>
      </c>
      <c r="AI20" s="39">
        <f t="shared" si="19"/>
        <v>0</v>
      </c>
      <c r="AJ20" s="41">
        <f t="shared" si="20"/>
        <v>0</v>
      </c>
      <c r="AK20" s="41">
        <f t="shared" si="21"/>
        <v>0</v>
      </c>
      <c r="AL20" s="41">
        <f t="shared" si="22"/>
        <v>0</v>
      </c>
      <c r="AM20" s="42">
        <f t="shared" si="23"/>
        <v>0</v>
      </c>
    </row>
    <row r="21" spans="2:39" ht="22.5" x14ac:dyDescent="0.2">
      <c r="B21" s="11"/>
      <c r="C21" s="16"/>
      <c r="D21" s="9" t="s">
        <v>507</v>
      </c>
      <c r="E21" s="164" t="s">
        <v>508</v>
      </c>
      <c r="F21" s="10">
        <f>IF(ISERROR(VLOOKUP($D21,CriteriosxEstandares!$A:$E,2,FALSE)),0,VLOOKUP($D21,CriteriosxEstandares!$A:$E,2,FALSE))</f>
        <v>0</v>
      </c>
      <c r="G21" s="10">
        <f>IF(ISERROR(VLOOKUP($D21,CriteriosxEstandares!$A:$E,3,FALSE)),0,VLOOKUP($D21,CriteriosxEstandares!$A:$E,3,FALSE))</f>
        <v>0</v>
      </c>
      <c r="H21" s="10">
        <f>IF(ISERROR(VLOOKUP($D21,CriteriosxEstandares!$A:$E,4,FALSE)),0,VLOOKUP($D21,CriteriosxEstandares!$A:$E,4,FALSE))</f>
        <v>0</v>
      </c>
      <c r="I21" s="10">
        <f>IF(ISERROR(VLOOKUP($D21,CriteriosxEstandares!$A:$E,5,FALSE)),0,VLOOKUP($D21,CriteriosxEstandares!$A:$E,5,FALSE))</f>
        <v>0</v>
      </c>
      <c r="J21" s="27">
        <f t="shared" si="0"/>
        <v>0</v>
      </c>
      <c r="K21" s="28">
        <f t="shared" si="1"/>
        <v>0</v>
      </c>
      <c r="L21" s="28">
        <f t="shared" si="2"/>
        <v>0</v>
      </c>
      <c r="M21" s="28">
        <f t="shared" si="3"/>
        <v>0</v>
      </c>
      <c r="N21" s="28">
        <f t="shared" si="4"/>
        <v>0</v>
      </c>
      <c r="O21" s="29">
        <v>1</v>
      </c>
      <c r="P21" s="29">
        <v>2</v>
      </c>
      <c r="Q21" s="29">
        <v>3</v>
      </c>
      <c r="R21" s="27">
        <f t="shared" si="5"/>
        <v>6</v>
      </c>
      <c r="S21" s="34">
        <f t="shared" si="6"/>
        <v>0</v>
      </c>
      <c r="T21" s="34">
        <f t="shared" si="7"/>
        <v>0</v>
      </c>
      <c r="U21" s="34">
        <f t="shared" si="8"/>
        <v>0</v>
      </c>
      <c r="V21" s="34">
        <f t="shared" si="9"/>
        <v>0</v>
      </c>
      <c r="W21" s="35">
        <f t="shared" si="10"/>
        <v>0</v>
      </c>
      <c r="X21" s="35">
        <f t="shared" si="11"/>
        <v>0</v>
      </c>
      <c r="Y21" s="35">
        <f t="shared" si="12"/>
        <v>0</v>
      </c>
      <c r="Z21" s="37">
        <f t="shared" si="13"/>
        <v>0</v>
      </c>
      <c r="AA21" s="37">
        <f t="shared" si="14"/>
        <v>0</v>
      </c>
      <c r="AB21" s="10">
        <f>IF(ISERROR(VLOOKUP($D21,ResultxEstandar!$A:$E,3,FALSE)),0,VLOOKUP($D21,ResultxEstandar!$A:$E,3,FALSE))</f>
        <v>0</v>
      </c>
      <c r="AC21" s="10">
        <f>IF(ISERROR(VLOOKUP($D21,ResultxEstandar!$A:$E,4,FALSE)),0,VLOOKUP($D21,ResultxEstandar!$A:$E,4,FALSE))</f>
        <v>0</v>
      </c>
      <c r="AD21" s="10">
        <f>IF(ISERROR(VLOOKUP($D21,ResultxEstandar!$A:$E,5,FALSE)),0,VLOOKUP($D21,ResultxEstandar!$A:$E,5,FALSE))</f>
        <v>0</v>
      </c>
      <c r="AE21" s="38">
        <f t="shared" si="15"/>
        <v>0</v>
      </c>
      <c r="AF21" s="39">
        <f t="shared" si="16"/>
        <v>0</v>
      </c>
      <c r="AG21" s="39">
        <f t="shared" si="17"/>
        <v>0</v>
      </c>
      <c r="AH21" s="39">
        <f t="shared" si="18"/>
        <v>0</v>
      </c>
      <c r="AI21" s="39">
        <f t="shared" si="19"/>
        <v>0</v>
      </c>
      <c r="AJ21" s="41">
        <f t="shared" si="20"/>
        <v>0</v>
      </c>
      <c r="AK21" s="41">
        <f t="shared" si="21"/>
        <v>0</v>
      </c>
      <c r="AL21" s="41">
        <f t="shared" si="22"/>
        <v>0</v>
      </c>
      <c r="AM21" s="42">
        <f t="shared" si="23"/>
        <v>0</v>
      </c>
    </row>
    <row r="22" spans="2:39" ht="22.5" x14ac:dyDescent="0.2">
      <c r="B22" s="11"/>
      <c r="C22" s="16"/>
      <c r="D22" s="9" t="s">
        <v>295</v>
      </c>
      <c r="E22" s="164" t="s">
        <v>296</v>
      </c>
      <c r="F22" s="10">
        <f>IF(ISERROR(VLOOKUP($D22,CriteriosxEstandares!$A:$E,2,FALSE)),0,VLOOKUP($D22,CriteriosxEstandares!$A:$E,2,FALSE))</f>
        <v>7</v>
      </c>
      <c r="G22" s="10">
        <f>IF(ISERROR(VLOOKUP($D22,CriteriosxEstandares!$A:$E,3,FALSE)),0,VLOOKUP($D22,CriteriosxEstandares!$A:$E,3,FALSE))</f>
        <v>3</v>
      </c>
      <c r="H22" s="10">
        <f>IF(ISERROR(VLOOKUP($D22,CriteriosxEstandares!$A:$E,4,FALSE)),0,VLOOKUP($D22,CriteriosxEstandares!$A:$E,4,FALSE))</f>
        <v>4</v>
      </c>
      <c r="I22" s="10">
        <f>IF(ISERROR(VLOOKUP($D22,CriteriosxEstandares!$A:$E,5,FALSE)),0,VLOOKUP($D22,CriteriosxEstandares!$A:$E,5,FALSE))</f>
        <v>0</v>
      </c>
      <c r="J22" s="27">
        <f t="shared" si="0"/>
        <v>7</v>
      </c>
      <c r="K22" s="28">
        <f t="shared" si="1"/>
        <v>6</v>
      </c>
      <c r="L22" s="28">
        <f t="shared" si="2"/>
        <v>8</v>
      </c>
      <c r="M22" s="28">
        <f t="shared" si="3"/>
        <v>0</v>
      </c>
      <c r="N22" s="28">
        <f t="shared" si="4"/>
        <v>14</v>
      </c>
      <c r="O22" s="29">
        <v>1</v>
      </c>
      <c r="P22" s="29">
        <v>2</v>
      </c>
      <c r="Q22" s="29">
        <v>3</v>
      </c>
      <c r="R22" s="27">
        <f t="shared" si="5"/>
        <v>6</v>
      </c>
      <c r="S22" s="34">
        <f t="shared" si="6"/>
        <v>6</v>
      </c>
      <c r="T22" s="34">
        <f t="shared" si="7"/>
        <v>16</v>
      </c>
      <c r="U22" s="34">
        <f t="shared" si="8"/>
        <v>0</v>
      </c>
      <c r="V22" s="34">
        <f t="shared" si="9"/>
        <v>22</v>
      </c>
      <c r="W22" s="35">
        <f t="shared" ref="W22:W33" si="24">IF(ISERR(S22/$V22*100),0,S22/$V22*100)</f>
        <v>27.27272727272727</v>
      </c>
      <c r="X22" s="35">
        <f t="shared" ref="X22:X33" si="25">IF(ISERR(T22/$V22*100),0,T22/$V22*100)</f>
        <v>72.727272727272734</v>
      </c>
      <c r="Y22" s="35">
        <f t="shared" ref="Y22:Y33" si="26">IF(ISERR(U22/$V22*100),0,U22/$V22*100)</f>
        <v>0</v>
      </c>
      <c r="Z22" s="37">
        <f t="shared" si="13"/>
        <v>14</v>
      </c>
      <c r="AA22" s="37">
        <f t="shared" si="14"/>
        <v>100</v>
      </c>
      <c r="AB22" s="10">
        <f>IF(ISERROR(VLOOKUP($D22,ResultxEstandar!$A:$E,3,FALSE)),0,VLOOKUP($D22,ResultxEstandar!$A:$E,3,FALSE))</f>
        <v>6</v>
      </c>
      <c r="AC22" s="10">
        <f>IF(ISERROR(VLOOKUP($D22,ResultxEstandar!$A:$E,4,FALSE)),0,VLOOKUP($D22,ResultxEstandar!$A:$E,4,FALSE))</f>
        <v>8</v>
      </c>
      <c r="AD22" s="10">
        <f>IF(ISERROR(VLOOKUP($D22,ResultxEstandar!$A:$E,5,FALSE)),0,VLOOKUP($D22,ResultxEstandar!$A:$E,5,FALSE))</f>
        <v>0</v>
      </c>
      <c r="AE22" s="38">
        <f t="shared" si="15"/>
        <v>14</v>
      </c>
      <c r="AF22" s="39">
        <f t="shared" si="16"/>
        <v>3.8181818181818179</v>
      </c>
      <c r="AG22" s="39">
        <f t="shared" si="17"/>
        <v>10.181818181818182</v>
      </c>
      <c r="AH22" s="39">
        <f t="shared" si="18"/>
        <v>0</v>
      </c>
      <c r="AI22" s="39">
        <f t="shared" si="19"/>
        <v>14</v>
      </c>
      <c r="AJ22" s="41">
        <f t="shared" si="20"/>
        <v>3.8181818181818179</v>
      </c>
      <c r="AK22" s="41">
        <f t="shared" si="21"/>
        <v>10.181818181818182</v>
      </c>
      <c r="AL22" s="41">
        <f t="shared" si="22"/>
        <v>0</v>
      </c>
      <c r="AM22" s="42">
        <f t="shared" si="23"/>
        <v>14</v>
      </c>
    </row>
    <row r="23" spans="2:39" ht="22.5" x14ac:dyDescent="0.2">
      <c r="B23" s="11"/>
      <c r="C23" s="16"/>
      <c r="D23" s="9" t="s">
        <v>311</v>
      </c>
      <c r="E23" s="164" t="s">
        <v>312</v>
      </c>
      <c r="F23" s="10">
        <f>IF(ISERROR(VLOOKUP($D23,CriteriosxEstandares!$A:$E,2,FALSE)),0,VLOOKUP($D23,CriteriosxEstandares!$A:$E,2,FALSE))</f>
        <v>4</v>
      </c>
      <c r="G23" s="10">
        <f>IF(ISERROR(VLOOKUP($D23,CriteriosxEstandares!$A:$E,3,FALSE)),0,VLOOKUP($D23,CriteriosxEstandares!$A:$E,3,FALSE))</f>
        <v>1</v>
      </c>
      <c r="H23" s="10">
        <f>IF(ISERROR(VLOOKUP($D23,CriteriosxEstandares!$A:$E,4,FALSE)),0,VLOOKUP($D23,CriteriosxEstandares!$A:$E,4,FALSE))</f>
        <v>3</v>
      </c>
      <c r="I23" s="10">
        <f>IF(ISERROR(VLOOKUP($D23,CriteriosxEstandares!$A:$E,5,FALSE)),0,VLOOKUP($D23,CriteriosxEstandares!$A:$E,5,FALSE))</f>
        <v>0</v>
      </c>
      <c r="J23" s="27">
        <f t="shared" si="0"/>
        <v>4</v>
      </c>
      <c r="K23" s="28">
        <f t="shared" si="1"/>
        <v>2</v>
      </c>
      <c r="L23" s="28">
        <f t="shared" si="2"/>
        <v>6</v>
      </c>
      <c r="M23" s="28">
        <f t="shared" si="3"/>
        <v>0</v>
      </c>
      <c r="N23" s="28">
        <f t="shared" si="4"/>
        <v>8</v>
      </c>
      <c r="O23" s="29">
        <v>1</v>
      </c>
      <c r="P23" s="29">
        <v>2</v>
      </c>
      <c r="Q23" s="29">
        <v>3</v>
      </c>
      <c r="R23" s="27">
        <f t="shared" si="5"/>
        <v>6</v>
      </c>
      <c r="S23" s="34">
        <f t="shared" si="6"/>
        <v>2</v>
      </c>
      <c r="T23" s="34">
        <f t="shared" si="7"/>
        <v>12</v>
      </c>
      <c r="U23" s="34">
        <f t="shared" si="8"/>
        <v>0</v>
      </c>
      <c r="V23" s="34">
        <f t="shared" si="9"/>
        <v>14</v>
      </c>
      <c r="W23" s="35">
        <f t="shared" si="24"/>
        <v>14.285714285714285</v>
      </c>
      <c r="X23" s="35">
        <f t="shared" si="25"/>
        <v>85.714285714285708</v>
      </c>
      <c r="Y23" s="35">
        <f t="shared" si="26"/>
        <v>0</v>
      </c>
      <c r="Z23" s="37">
        <f t="shared" si="13"/>
        <v>8</v>
      </c>
      <c r="AA23" s="37">
        <f t="shared" si="14"/>
        <v>100</v>
      </c>
      <c r="AB23" s="10">
        <f>IF(ISERROR(VLOOKUP($D23,ResultxEstandar!$A:$E,3,FALSE)),0,VLOOKUP($D23,ResultxEstandar!$A:$E,3,FALSE))</f>
        <v>2</v>
      </c>
      <c r="AC23" s="10">
        <f>IF(ISERROR(VLOOKUP($D23,ResultxEstandar!$A:$E,4,FALSE)),0,VLOOKUP($D23,ResultxEstandar!$A:$E,4,FALSE))</f>
        <v>6</v>
      </c>
      <c r="AD23" s="10">
        <f>IF(ISERROR(VLOOKUP($D23,ResultxEstandar!$A:$E,5,FALSE)),0,VLOOKUP($D23,ResultxEstandar!$A:$E,5,FALSE))</f>
        <v>0</v>
      </c>
      <c r="AE23" s="38">
        <f t="shared" si="15"/>
        <v>8</v>
      </c>
      <c r="AF23" s="39">
        <f t="shared" si="16"/>
        <v>1.1428571428571428</v>
      </c>
      <c r="AG23" s="39">
        <f t="shared" si="17"/>
        <v>6.8571428571428568</v>
      </c>
      <c r="AH23" s="39">
        <f t="shared" si="18"/>
        <v>0</v>
      </c>
      <c r="AI23" s="39">
        <f t="shared" si="19"/>
        <v>8</v>
      </c>
      <c r="AJ23" s="41">
        <f t="shared" si="20"/>
        <v>1.1428571428571428</v>
      </c>
      <c r="AK23" s="41">
        <f t="shared" si="21"/>
        <v>6.8571428571428568</v>
      </c>
      <c r="AL23" s="41">
        <f t="shared" si="22"/>
        <v>0</v>
      </c>
      <c r="AM23" s="42">
        <f t="shared" si="23"/>
        <v>8</v>
      </c>
    </row>
    <row r="24" spans="2:39" ht="22.5" x14ac:dyDescent="0.2">
      <c r="B24" s="14"/>
      <c r="C24" s="16"/>
      <c r="D24" s="9" t="s">
        <v>321</v>
      </c>
      <c r="E24" s="164" t="s">
        <v>322</v>
      </c>
      <c r="F24" s="10">
        <f>IF(ISERROR(VLOOKUP($D24,CriteriosxEstandares!$A:$E,2,FALSE)),0,VLOOKUP($D24,CriteriosxEstandares!$A:$E,2,FALSE))</f>
        <v>1</v>
      </c>
      <c r="G24" s="10">
        <f>IF(ISERROR(VLOOKUP($D24,CriteriosxEstandares!$A:$E,3,FALSE)),0,VLOOKUP($D24,CriteriosxEstandares!$A:$E,3,FALSE))</f>
        <v>0</v>
      </c>
      <c r="H24" s="10">
        <f>IF(ISERROR(VLOOKUP($D24,CriteriosxEstandares!$A:$E,4,FALSE)),0,VLOOKUP($D24,CriteriosxEstandares!$A:$E,4,FALSE))</f>
        <v>1</v>
      </c>
      <c r="I24" s="10">
        <f>IF(ISERROR(VLOOKUP($D24,CriteriosxEstandares!$A:$E,5,FALSE)),0,VLOOKUP($D24,CriteriosxEstandares!$A:$E,5,FALSE))</f>
        <v>0</v>
      </c>
      <c r="J24" s="27">
        <f t="shared" si="0"/>
        <v>1</v>
      </c>
      <c r="K24" s="28">
        <f t="shared" si="1"/>
        <v>0</v>
      </c>
      <c r="L24" s="28">
        <f t="shared" si="2"/>
        <v>2</v>
      </c>
      <c r="M24" s="28">
        <f t="shared" si="3"/>
        <v>0</v>
      </c>
      <c r="N24" s="28">
        <f t="shared" si="4"/>
        <v>2</v>
      </c>
      <c r="O24" s="29">
        <v>1</v>
      </c>
      <c r="P24" s="29">
        <v>2</v>
      </c>
      <c r="Q24" s="29">
        <v>3</v>
      </c>
      <c r="R24" s="27">
        <f t="shared" si="5"/>
        <v>6</v>
      </c>
      <c r="S24" s="34">
        <f t="shared" si="6"/>
        <v>0</v>
      </c>
      <c r="T24" s="34">
        <f t="shared" si="7"/>
        <v>4</v>
      </c>
      <c r="U24" s="34">
        <f t="shared" si="8"/>
        <v>0</v>
      </c>
      <c r="V24" s="34">
        <f t="shared" si="9"/>
        <v>4</v>
      </c>
      <c r="W24" s="35">
        <f t="shared" si="24"/>
        <v>0</v>
      </c>
      <c r="X24" s="35">
        <f t="shared" si="25"/>
        <v>100</v>
      </c>
      <c r="Y24" s="35">
        <f t="shared" si="26"/>
        <v>0</v>
      </c>
      <c r="Z24" s="37">
        <f t="shared" si="13"/>
        <v>2</v>
      </c>
      <c r="AA24" s="37">
        <f t="shared" si="14"/>
        <v>100</v>
      </c>
      <c r="AB24" s="10">
        <f>IF(ISERROR(VLOOKUP($D24,ResultxEstandar!$A:$E,3,FALSE)),0,VLOOKUP($D24,ResultxEstandar!$A:$E,3,FALSE))</f>
        <v>0</v>
      </c>
      <c r="AC24" s="10">
        <f>IF(ISERROR(VLOOKUP($D24,ResultxEstandar!$A:$E,4,FALSE)),0,VLOOKUP($D24,ResultxEstandar!$A:$E,4,FALSE))</f>
        <v>2</v>
      </c>
      <c r="AD24" s="10">
        <f>IF(ISERROR(VLOOKUP($D24,ResultxEstandar!$A:$E,5,FALSE)),0,VLOOKUP($D24,ResultxEstandar!$A:$E,5,FALSE))</f>
        <v>0</v>
      </c>
      <c r="AE24" s="38">
        <f t="shared" si="15"/>
        <v>2</v>
      </c>
      <c r="AF24" s="39">
        <f t="shared" si="16"/>
        <v>0</v>
      </c>
      <c r="AG24" s="39">
        <f t="shared" si="17"/>
        <v>2</v>
      </c>
      <c r="AH24" s="39">
        <f t="shared" si="18"/>
        <v>0</v>
      </c>
      <c r="AI24" s="39">
        <f t="shared" si="19"/>
        <v>2</v>
      </c>
      <c r="AJ24" s="41">
        <f t="shared" si="20"/>
        <v>0</v>
      </c>
      <c r="AK24" s="41">
        <f t="shared" si="21"/>
        <v>2</v>
      </c>
      <c r="AL24" s="41">
        <f t="shared" si="22"/>
        <v>0</v>
      </c>
      <c r="AM24" s="42">
        <f t="shared" si="23"/>
        <v>2</v>
      </c>
    </row>
    <row r="25" spans="2:39" ht="38.25" x14ac:dyDescent="0.2">
      <c r="B25" s="17" t="s">
        <v>265</v>
      </c>
      <c r="C25" s="13" t="s">
        <v>509</v>
      </c>
      <c r="D25" s="9" t="s">
        <v>267</v>
      </c>
      <c r="E25" s="164" t="s">
        <v>268</v>
      </c>
      <c r="F25" s="10">
        <f>IF(ISERROR(VLOOKUP($D25,CriteriosxEstandares!$A:$E,2,FALSE)),0,VLOOKUP($D25,CriteriosxEstandares!$A:$E,2,FALSE))</f>
        <v>4</v>
      </c>
      <c r="G25" s="10">
        <f>IF(ISERROR(VLOOKUP($D25,CriteriosxEstandares!$A:$E,3,FALSE)),0,VLOOKUP($D25,CriteriosxEstandares!$A:$E,3,FALSE))</f>
        <v>4</v>
      </c>
      <c r="H25" s="10">
        <f>IF(ISERROR(VLOOKUP($D25,CriteriosxEstandares!$A:$E,4,FALSE)),0,VLOOKUP($D25,CriteriosxEstandares!$A:$E,4,FALSE))</f>
        <v>0</v>
      </c>
      <c r="I25" s="10">
        <f>IF(ISERROR(VLOOKUP($D25,CriteriosxEstandares!$A:$E,5,FALSE)),0,VLOOKUP($D25,CriteriosxEstandares!$A:$E,5,FALSE))</f>
        <v>0</v>
      </c>
      <c r="J25" s="27">
        <f t="shared" si="0"/>
        <v>4</v>
      </c>
      <c r="K25" s="28">
        <f t="shared" si="1"/>
        <v>8</v>
      </c>
      <c r="L25" s="28">
        <f t="shared" si="2"/>
        <v>0</v>
      </c>
      <c r="M25" s="28">
        <f t="shared" si="3"/>
        <v>0</v>
      </c>
      <c r="N25" s="28">
        <f t="shared" si="4"/>
        <v>8</v>
      </c>
      <c r="O25" s="29">
        <v>1</v>
      </c>
      <c r="P25" s="29">
        <v>2</v>
      </c>
      <c r="Q25" s="29">
        <v>3</v>
      </c>
      <c r="R25" s="27">
        <f t="shared" si="5"/>
        <v>6</v>
      </c>
      <c r="S25" s="34">
        <f t="shared" si="6"/>
        <v>8</v>
      </c>
      <c r="T25" s="34">
        <f t="shared" si="7"/>
        <v>0</v>
      </c>
      <c r="U25" s="34">
        <f t="shared" si="8"/>
        <v>0</v>
      </c>
      <c r="V25" s="34">
        <f t="shared" si="9"/>
        <v>8</v>
      </c>
      <c r="W25" s="35">
        <f t="shared" si="24"/>
        <v>100</v>
      </c>
      <c r="X25" s="35">
        <f t="shared" si="25"/>
        <v>0</v>
      </c>
      <c r="Y25" s="35">
        <f t="shared" si="26"/>
        <v>0</v>
      </c>
      <c r="Z25" s="37">
        <f t="shared" si="13"/>
        <v>8</v>
      </c>
      <c r="AA25" s="37">
        <f t="shared" si="14"/>
        <v>100</v>
      </c>
      <c r="AB25" s="10">
        <f>IF(ISERROR(VLOOKUP($D25,ResultxEstandar!$A:$E,3,FALSE)),0,VLOOKUP($D25,ResultxEstandar!$A:$E,3,FALSE))</f>
        <v>8</v>
      </c>
      <c r="AC25" s="10">
        <f>IF(ISERROR(VLOOKUP($D25,ResultxEstandar!$A:$E,4,FALSE)),0,VLOOKUP($D25,ResultxEstandar!$A:$E,4,FALSE))</f>
        <v>0</v>
      </c>
      <c r="AD25" s="10">
        <f>IF(ISERROR(VLOOKUP($D25,ResultxEstandar!$A:$E,5,FALSE)),0,VLOOKUP($D25,ResultxEstandar!$A:$E,5,FALSE))</f>
        <v>0</v>
      </c>
      <c r="AE25" s="38">
        <f t="shared" si="15"/>
        <v>8</v>
      </c>
      <c r="AF25" s="39">
        <f t="shared" si="16"/>
        <v>8</v>
      </c>
      <c r="AG25" s="39">
        <f t="shared" si="17"/>
        <v>0</v>
      </c>
      <c r="AH25" s="39">
        <f t="shared" si="18"/>
        <v>0</v>
      </c>
      <c r="AI25" s="39">
        <f t="shared" si="19"/>
        <v>8</v>
      </c>
      <c r="AJ25" s="41">
        <f t="shared" si="20"/>
        <v>8</v>
      </c>
      <c r="AK25" s="41">
        <f t="shared" si="21"/>
        <v>0</v>
      </c>
      <c r="AL25" s="41">
        <f t="shared" si="22"/>
        <v>0</v>
      </c>
      <c r="AM25" s="42">
        <f t="shared" si="23"/>
        <v>8</v>
      </c>
    </row>
    <row r="26" spans="2:39" ht="22.5" x14ac:dyDescent="0.2">
      <c r="B26" s="17"/>
      <c r="C26" s="8"/>
      <c r="D26" s="9" t="s">
        <v>277</v>
      </c>
      <c r="E26" s="164" t="s">
        <v>278</v>
      </c>
      <c r="F26" s="10">
        <f>IF(ISERROR(VLOOKUP($D26,CriteriosxEstandares!$A:$E,2,FALSE)),0,VLOOKUP($D26,CriteriosxEstandares!$A:$E,2,FALSE))</f>
        <v>4</v>
      </c>
      <c r="G26" s="10">
        <f>IF(ISERROR(VLOOKUP($D26,CriteriosxEstandares!$A:$E,3,FALSE)),0,VLOOKUP($D26,CriteriosxEstandares!$A:$E,3,FALSE))</f>
        <v>1</v>
      </c>
      <c r="H26" s="10">
        <f>IF(ISERROR(VLOOKUP($D26,CriteriosxEstandares!$A:$E,4,FALSE)),0,VLOOKUP($D26,CriteriosxEstandares!$A:$E,4,FALSE))</f>
        <v>3</v>
      </c>
      <c r="I26" s="10">
        <f>IF(ISERROR(VLOOKUP($D26,CriteriosxEstandares!$A:$E,5,FALSE)),0,VLOOKUP($D26,CriteriosxEstandares!$A:$E,5,FALSE))</f>
        <v>0</v>
      </c>
      <c r="J26" s="27">
        <f t="shared" si="0"/>
        <v>4</v>
      </c>
      <c r="K26" s="28">
        <f t="shared" si="1"/>
        <v>2</v>
      </c>
      <c r="L26" s="28">
        <f t="shared" si="2"/>
        <v>6</v>
      </c>
      <c r="M26" s="28">
        <f t="shared" si="3"/>
        <v>0</v>
      </c>
      <c r="N26" s="28">
        <f t="shared" si="4"/>
        <v>8</v>
      </c>
      <c r="O26" s="29">
        <v>1</v>
      </c>
      <c r="P26" s="29">
        <v>2</v>
      </c>
      <c r="Q26" s="29">
        <v>3</v>
      </c>
      <c r="R26" s="27">
        <f t="shared" si="5"/>
        <v>6</v>
      </c>
      <c r="S26" s="34">
        <f t="shared" si="6"/>
        <v>2</v>
      </c>
      <c r="T26" s="34">
        <f t="shared" si="7"/>
        <v>12</v>
      </c>
      <c r="U26" s="34">
        <f t="shared" si="8"/>
        <v>0</v>
      </c>
      <c r="V26" s="34">
        <f t="shared" si="9"/>
        <v>14</v>
      </c>
      <c r="W26" s="35">
        <f t="shared" si="24"/>
        <v>14.285714285714285</v>
      </c>
      <c r="X26" s="35">
        <f t="shared" si="25"/>
        <v>85.714285714285708</v>
      </c>
      <c r="Y26" s="35">
        <f t="shared" si="26"/>
        <v>0</v>
      </c>
      <c r="Z26" s="37">
        <f t="shared" si="13"/>
        <v>8</v>
      </c>
      <c r="AA26" s="37">
        <f t="shared" si="14"/>
        <v>100</v>
      </c>
      <c r="AB26" s="10">
        <f>IF(ISERROR(VLOOKUP($D26,ResultxEstandar!$A:$E,3,FALSE)),0,VLOOKUP($D26,ResultxEstandar!$A:$E,3,FALSE))</f>
        <v>1</v>
      </c>
      <c r="AC26" s="10">
        <f>IF(ISERROR(VLOOKUP($D26,ResultxEstandar!$A:$E,4,FALSE)),0,VLOOKUP($D26,ResultxEstandar!$A:$E,4,FALSE))</f>
        <v>5</v>
      </c>
      <c r="AD26" s="10">
        <f>IF(ISERROR(VLOOKUP($D26,ResultxEstandar!$A:$E,5,FALSE)),0,VLOOKUP($D26,ResultxEstandar!$A:$E,5,FALSE))</f>
        <v>0</v>
      </c>
      <c r="AE26" s="38">
        <f t="shared" si="15"/>
        <v>6</v>
      </c>
      <c r="AF26" s="39">
        <f t="shared" si="16"/>
        <v>1.1428571428571428</v>
      </c>
      <c r="AG26" s="39">
        <f t="shared" si="17"/>
        <v>6.8571428571428568</v>
      </c>
      <c r="AH26" s="39">
        <f t="shared" si="18"/>
        <v>0</v>
      </c>
      <c r="AI26" s="39">
        <f t="shared" si="19"/>
        <v>8</v>
      </c>
      <c r="AJ26" s="41">
        <f t="shared" si="20"/>
        <v>0.5714285714285714</v>
      </c>
      <c r="AK26" s="41">
        <f t="shared" si="21"/>
        <v>5.7142857142857144</v>
      </c>
      <c r="AL26" s="41">
        <f t="shared" si="22"/>
        <v>0</v>
      </c>
      <c r="AM26" s="42">
        <f t="shared" si="23"/>
        <v>6.29</v>
      </c>
    </row>
    <row r="27" spans="2:39" ht="22.5" x14ac:dyDescent="0.2">
      <c r="B27" s="18"/>
      <c r="C27" s="8"/>
      <c r="D27" s="9" t="s">
        <v>510</v>
      </c>
      <c r="E27" s="164" t="s">
        <v>511</v>
      </c>
      <c r="F27" s="10">
        <f>IF(ISERROR(VLOOKUP($D27,CriteriosxEstandares!$A:$E,2,FALSE)),0,VLOOKUP($D27,CriteriosxEstandares!$A:$E,2,FALSE))</f>
        <v>0</v>
      </c>
      <c r="G27" s="10">
        <f>IF(ISERROR(VLOOKUP($D27,CriteriosxEstandares!$A:$E,3,FALSE)),0,VLOOKUP($D27,CriteriosxEstandares!$A:$E,3,FALSE))</f>
        <v>0</v>
      </c>
      <c r="H27" s="10">
        <f>IF(ISERROR(VLOOKUP($D27,CriteriosxEstandares!$A:$E,4,FALSE)),0,VLOOKUP($D27,CriteriosxEstandares!$A:$E,4,FALSE))</f>
        <v>0</v>
      </c>
      <c r="I27" s="10">
        <f>IF(ISERROR(VLOOKUP($D27,CriteriosxEstandares!$A:$E,5,FALSE)),0,VLOOKUP($D27,CriteriosxEstandares!$A:$E,5,FALSE))</f>
        <v>0</v>
      </c>
      <c r="J27" s="27">
        <f t="shared" si="0"/>
        <v>0</v>
      </c>
      <c r="K27" s="28">
        <f t="shared" si="1"/>
        <v>0</v>
      </c>
      <c r="L27" s="28">
        <f t="shared" si="2"/>
        <v>0</v>
      </c>
      <c r="M27" s="28">
        <f t="shared" si="3"/>
        <v>0</v>
      </c>
      <c r="N27" s="28">
        <f t="shared" si="4"/>
        <v>0</v>
      </c>
      <c r="O27" s="29">
        <v>1</v>
      </c>
      <c r="P27" s="29">
        <v>2</v>
      </c>
      <c r="Q27" s="29">
        <v>3</v>
      </c>
      <c r="R27" s="27">
        <f t="shared" si="5"/>
        <v>6</v>
      </c>
      <c r="S27" s="34">
        <f t="shared" si="6"/>
        <v>0</v>
      </c>
      <c r="T27" s="34">
        <f t="shared" si="7"/>
        <v>0</v>
      </c>
      <c r="U27" s="34">
        <f t="shared" si="8"/>
        <v>0</v>
      </c>
      <c r="V27" s="34">
        <f t="shared" si="9"/>
        <v>0</v>
      </c>
      <c r="W27" s="35">
        <f t="shared" si="24"/>
        <v>0</v>
      </c>
      <c r="X27" s="35">
        <f t="shared" si="25"/>
        <v>0</v>
      </c>
      <c r="Y27" s="35">
        <f t="shared" si="26"/>
        <v>0</v>
      </c>
      <c r="Z27" s="37">
        <f t="shared" si="13"/>
        <v>0</v>
      </c>
      <c r="AA27" s="37">
        <f t="shared" si="14"/>
        <v>0</v>
      </c>
      <c r="AB27" s="10">
        <f>IF(ISERROR(VLOOKUP($D27,ResultxEstandar!$A:$E,3,FALSE)),0,VLOOKUP($D27,ResultxEstandar!$A:$E,3,FALSE))</f>
        <v>0</v>
      </c>
      <c r="AC27" s="10">
        <f>IF(ISERROR(VLOOKUP($D27,ResultxEstandar!$A:$E,4,FALSE)),0,VLOOKUP($D27,ResultxEstandar!$A:$E,4,FALSE))</f>
        <v>0</v>
      </c>
      <c r="AD27" s="10">
        <f>IF(ISERROR(VLOOKUP($D27,ResultxEstandar!$A:$E,5,FALSE)),0,VLOOKUP($D27,ResultxEstandar!$A:$E,5,FALSE))</f>
        <v>0</v>
      </c>
      <c r="AE27" s="38">
        <f t="shared" si="15"/>
        <v>0</v>
      </c>
      <c r="AF27" s="39">
        <f t="shared" si="16"/>
        <v>0</v>
      </c>
      <c r="AG27" s="39">
        <f t="shared" si="17"/>
        <v>0</v>
      </c>
      <c r="AH27" s="39">
        <f t="shared" si="18"/>
        <v>0</v>
      </c>
      <c r="AI27" s="39">
        <f t="shared" si="19"/>
        <v>0</v>
      </c>
      <c r="AJ27" s="41">
        <f t="shared" si="20"/>
        <v>0</v>
      </c>
      <c r="AK27" s="41">
        <f t="shared" si="21"/>
        <v>0</v>
      </c>
      <c r="AL27" s="41">
        <f t="shared" si="22"/>
        <v>0</v>
      </c>
      <c r="AM27" s="42">
        <f t="shared" si="23"/>
        <v>0</v>
      </c>
    </row>
    <row r="28" spans="2:39" ht="38.25" x14ac:dyDescent="0.2">
      <c r="B28" s="7" t="s">
        <v>149</v>
      </c>
      <c r="C28" s="13" t="s">
        <v>150</v>
      </c>
      <c r="D28" s="9" t="s">
        <v>151</v>
      </c>
      <c r="E28" s="164" t="s">
        <v>152</v>
      </c>
      <c r="F28" s="10">
        <f>IF(ISERROR(VLOOKUP($D28,CriteriosxEstandares!$A:$E,2,FALSE)),0,VLOOKUP($D28,CriteriosxEstandares!$A:$E,2,FALSE))</f>
        <v>2</v>
      </c>
      <c r="G28" s="10">
        <f>IF(ISERROR(VLOOKUP($D28,CriteriosxEstandares!$A:$E,3,FALSE)),0,VLOOKUP($D28,CriteriosxEstandares!$A:$E,3,FALSE))</f>
        <v>2</v>
      </c>
      <c r="H28" s="10">
        <f>IF(ISERROR(VLOOKUP($D28,CriteriosxEstandares!$A:$E,4,FALSE)),0,VLOOKUP($D28,CriteriosxEstandares!$A:$E,4,FALSE))</f>
        <v>0</v>
      </c>
      <c r="I28" s="10">
        <f>IF(ISERROR(VLOOKUP($D28,CriteriosxEstandares!$A:$E,5,FALSE)),0,VLOOKUP($D28,CriteriosxEstandares!$A:$E,5,FALSE))</f>
        <v>0</v>
      </c>
      <c r="J28" s="27">
        <f t="shared" si="0"/>
        <v>2</v>
      </c>
      <c r="K28" s="28">
        <f t="shared" si="1"/>
        <v>4</v>
      </c>
      <c r="L28" s="28">
        <f t="shared" si="2"/>
        <v>0</v>
      </c>
      <c r="M28" s="28">
        <f t="shared" si="3"/>
        <v>0</v>
      </c>
      <c r="N28" s="28">
        <f t="shared" si="4"/>
        <v>4</v>
      </c>
      <c r="O28" s="29">
        <v>1</v>
      </c>
      <c r="P28" s="29">
        <v>2</v>
      </c>
      <c r="Q28" s="29">
        <v>3</v>
      </c>
      <c r="R28" s="27">
        <f t="shared" si="5"/>
        <v>6</v>
      </c>
      <c r="S28" s="34">
        <f t="shared" si="6"/>
        <v>4</v>
      </c>
      <c r="T28" s="34">
        <f t="shared" si="7"/>
        <v>0</v>
      </c>
      <c r="U28" s="34">
        <f t="shared" si="8"/>
        <v>0</v>
      </c>
      <c r="V28" s="34">
        <f t="shared" si="9"/>
        <v>4</v>
      </c>
      <c r="W28" s="35">
        <f t="shared" si="24"/>
        <v>100</v>
      </c>
      <c r="X28" s="35">
        <f t="shared" si="25"/>
        <v>0</v>
      </c>
      <c r="Y28" s="35">
        <f t="shared" si="26"/>
        <v>0</v>
      </c>
      <c r="Z28" s="37">
        <f t="shared" si="13"/>
        <v>4</v>
      </c>
      <c r="AA28" s="37">
        <f t="shared" si="14"/>
        <v>100</v>
      </c>
      <c r="AB28" s="10">
        <f>IF(ISERROR(VLOOKUP($D28,ResultxEstandar!$A:$E,3,FALSE)),0,VLOOKUP($D28,ResultxEstandar!$A:$E,3,FALSE))</f>
        <v>2</v>
      </c>
      <c r="AC28" s="10">
        <f>IF(ISERROR(VLOOKUP($D28,ResultxEstandar!$A:$E,4,FALSE)),0,VLOOKUP($D28,ResultxEstandar!$A:$E,4,FALSE))</f>
        <v>0</v>
      </c>
      <c r="AD28" s="10">
        <f>IF(ISERROR(VLOOKUP($D28,ResultxEstandar!$A:$E,5,FALSE)),0,VLOOKUP($D28,ResultxEstandar!$A:$E,5,FALSE))</f>
        <v>0</v>
      </c>
      <c r="AE28" s="38">
        <f t="shared" si="15"/>
        <v>2</v>
      </c>
      <c r="AF28" s="39">
        <f t="shared" si="16"/>
        <v>4</v>
      </c>
      <c r="AG28" s="39">
        <f t="shared" si="17"/>
        <v>0</v>
      </c>
      <c r="AH28" s="39">
        <f t="shared" si="18"/>
        <v>0</v>
      </c>
      <c r="AI28" s="39">
        <f t="shared" si="19"/>
        <v>4</v>
      </c>
      <c r="AJ28" s="41">
        <f t="shared" si="20"/>
        <v>2</v>
      </c>
      <c r="AK28" s="41">
        <f t="shared" si="21"/>
        <v>0</v>
      </c>
      <c r="AL28" s="41">
        <f t="shared" si="22"/>
        <v>0</v>
      </c>
      <c r="AM28" s="42">
        <f t="shared" si="23"/>
        <v>2</v>
      </c>
    </row>
    <row r="29" spans="2:39" ht="22.5" x14ac:dyDescent="0.2">
      <c r="B29" s="14"/>
      <c r="C29" s="8"/>
      <c r="D29" s="9" t="s">
        <v>157</v>
      </c>
      <c r="E29" s="164" t="s">
        <v>158</v>
      </c>
      <c r="F29" s="10">
        <f>IF(ISERROR(VLOOKUP($D29,CriteriosxEstandares!$A:$E,2,FALSE)),0,VLOOKUP($D29,CriteriosxEstandares!$A:$E,2,FALSE))</f>
        <v>5</v>
      </c>
      <c r="G29" s="10">
        <f>IF(ISERROR(VLOOKUP($D29,CriteriosxEstandares!$A:$E,3,FALSE)),0,VLOOKUP($D29,CriteriosxEstandares!$A:$E,3,FALSE))</f>
        <v>2</v>
      </c>
      <c r="H29" s="10">
        <f>IF(ISERROR(VLOOKUP($D29,CriteriosxEstandares!$A:$E,4,FALSE)),0,VLOOKUP($D29,CriteriosxEstandares!$A:$E,4,FALSE))</f>
        <v>2</v>
      </c>
      <c r="I29" s="10">
        <f>IF(ISERROR(VLOOKUP($D29,CriteriosxEstandares!$A:$E,5,FALSE)),0,VLOOKUP($D29,CriteriosxEstandares!$A:$E,5,FALSE))</f>
        <v>1</v>
      </c>
      <c r="J29" s="27">
        <f t="shared" si="0"/>
        <v>5</v>
      </c>
      <c r="K29" s="28">
        <f t="shared" si="1"/>
        <v>4</v>
      </c>
      <c r="L29" s="28">
        <f t="shared" si="2"/>
        <v>4</v>
      </c>
      <c r="M29" s="28">
        <f t="shared" si="3"/>
        <v>2</v>
      </c>
      <c r="N29" s="28">
        <f t="shared" si="4"/>
        <v>10</v>
      </c>
      <c r="O29" s="29">
        <v>1</v>
      </c>
      <c r="P29" s="29">
        <v>2</v>
      </c>
      <c r="Q29" s="29">
        <v>3</v>
      </c>
      <c r="R29" s="27">
        <f t="shared" si="5"/>
        <v>6</v>
      </c>
      <c r="S29" s="34">
        <f t="shared" si="6"/>
        <v>4</v>
      </c>
      <c r="T29" s="34">
        <f t="shared" si="7"/>
        <v>8</v>
      </c>
      <c r="U29" s="34">
        <f t="shared" si="8"/>
        <v>6</v>
      </c>
      <c r="V29" s="34">
        <f t="shared" si="9"/>
        <v>18</v>
      </c>
      <c r="W29" s="35">
        <f t="shared" si="24"/>
        <v>22.222222222222221</v>
      </c>
      <c r="X29" s="35">
        <f t="shared" si="25"/>
        <v>44.444444444444443</v>
      </c>
      <c r="Y29" s="35">
        <f t="shared" si="26"/>
        <v>33.333333333333329</v>
      </c>
      <c r="Z29" s="37">
        <f t="shared" si="13"/>
        <v>10</v>
      </c>
      <c r="AA29" s="37">
        <f t="shared" si="14"/>
        <v>99.999999999999986</v>
      </c>
      <c r="AB29" s="10">
        <f>IF(ISERROR(VLOOKUP($D29,ResultxEstandar!$A:$E,3,FALSE)),0,VLOOKUP($D29,ResultxEstandar!$A:$E,3,FALSE))</f>
        <v>2</v>
      </c>
      <c r="AC29" s="10">
        <f>IF(ISERROR(VLOOKUP($D29,ResultxEstandar!$A:$E,4,FALSE)),0,VLOOKUP($D29,ResultxEstandar!$A:$E,4,FALSE))</f>
        <v>2</v>
      </c>
      <c r="AD29" s="10">
        <f>IF(ISERROR(VLOOKUP($D29,ResultxEstandar!$A:$E,5,FALSE)),0,VLOOKUP($D29,ResultxEstandar!$A:$E,5,FALSE))</f>
        <v>1</v>
      </c>
      <c r="AE29" s="38">
        <f t="shared" si="15"/>
        <v>5</v>
      </c>
      <c r="AF29" s="39">
        <f t="shared" si="16"/>
        <v>2.2222222222222223</v>
      </c>
      <c r="AG29" s="39">
        <f t="shared" si="17"/>
        <v>4.4444444444444446</v>
      </c>
      <c r="AH29" s="39">
        <f t="shared" si="18"/>
        <v>3.3333333333333326</v>
      </c>
      <c r="AI29" s="39">
        <f t="shared" si="19"/>
        <v>10</v>
      </c>
      <c r="AJ29" s="41">
        <f t="shared" si="20"/>
        <v>1.1111111111111112</v>
      </c>
      <c r="AK29" s="41">
        <f t="shared" si="21"/>
        <v>2.2222222222222223</v>
      </c>
      <c r="AL29" s="41">
        <f t="shared" si="22"/>
        <v>1.6666666666666663</v>
      </c>
      <c r="AM29" s="42">
        <f t="shared" si="23"/>
        <v>5</v>
      </c>
    </row>
    <row r="30" spans="2:39" ht="25.5" x14ac:dyDescent="0.2">
      <c r="B30" s="7" t="s">
        <v>363</v>
      </c>
      <c r="C30" s="13" t="s">
        <v>364</v>
      </c>
      <c r="D30" s="9" t="s">
        <v>365</v>
      </c>
      <c r="E30" s="164" t="s">
        <v>366</v>
      </c>
      <c r="F30" s="10">
        <f>IF(ISERROR(VLOOKUP($D30,CriteriosxEstandares!$A:$E,2,FALSE)),0,VLOOKUP($D30,CriteriosxEstandares!$A:$E,2,FALSE))</f>
        <v>3</v>
      </c>
      <c r="G30" s="10">
        <f>IF(ISERROR(VLOOKUP($D30,CriteriosxEstandares!$A:$E,3,FALSE)),0,VLOOKUP($D30,CriteriosxEstandares!$A:$E,3,FALSE))</f>
        <v>2</v>
      </c>
      <c r="H30" s="10">
        <f>IF(ISERROR(VLOOKUP($D30,CriteriosxEstandares!$A:$E,4,FALSE)),0,VLOOKUP($D30,CriteriosxEstandares!$A:$E,4,FALSE))</f>
        <v>1</v>
      </c>
      <c r="I30" s="10">
        <f>IF(ISERROR(VLOOKUP($D30,CriteriosxEstandares!$A:$E,5,FALSE)),0,VLOOKUP($D30,CriteriosxEstandares!$A:$E,5,FALSE))</f>
        <v>0</v>
      </c>
      <c r="J30" s="27">
        <f t="shared" si="0"/>
        <v>3</v>
      </c>
      <c r="K30" s="28">
        <f t="shared" si="1"/>
        <v>4</v>
      </c>
      <c r="L30" s="28">
        <f t="shared" si="2"/>
        <v>2</v>
      </c>
      <c r="M30" s="28">
        <f t="shared" si="3"/>
        <v>0</v>
      </c>
      <c r="N30" s="28">
        <f t="shared" si="4"/>
        <v>6</v>
      </c>
      <c r="O30" s="29">
        <v>1</v>
      </c>
      <c r="P30" s="29">
        <v>2</v>
      </c>
      <c r="Q30" s="29">
        <v>3</v>
      </c>
      <c r="R30" s="27">
        <f t="shared" si="5"/>
        <v>6</v>
      </c>
      <c r="S30" s="34">
        <f t="shared" si="6"/>
        <v>4</v>
      </c>
      <c r="T30" s="34">
        <f t="shared" si="7"/>
        <v>4</v>
      </c>
      <c r="U30" s="34">
        <f t="shared" si="8"/>
        <v>0</v>
      </c>
      <c r="V30" s="34">
        <f t="shared" si="9"/>
        <v>8</v>
      </c>
      <c r="W30" s="35">
        <f t="shared" si="24"/>
        <v>50</v>
      </c>
      <c r="X30" s="35">
        <f t="shared" si="25"/>
        <v>50</v>
      </c>
      <c r="Y30" s="35">
        <f t="shared" si="26"/>
        <v>0</v>
      </c>
      <c r="Z30" s="37">
        <f t="shared" si="13"/>
        <v>6</v>
      </c>
      <c r="AA30" s="37">
        <f t="shared" si="14"/>
        <v>100</v>
      </c>
      <c r="AB30" s="10">
        <f>IF(ISERROR(VLOOKUP($D30,ResultxEstandar!$A:$E,3,FALSE)),0,VLOOKUP($D30,ResultxEstandar!$A:$E,3,FALSE))</f>
        <v>4</v>
      </c>
      <c r="AC30" s="10">
        <f>IF(ISERROR(VLOOKUP($D30,ResultxEstandar!$A:$E,4,FALSE)),0,VLOOKUP($D30,ResultxEstandar!$A:$E,4,FALSE))</f>
        <v>2</v>
      </c>
      <c r="AD30" s="10">
        <f>IF(ISERROR(VLOOKUP($D30,ResultxEstandar!$A:$E,5,FALSE)),0,VLOOKUP($D30,ResultxEstandar!$A:$E,5,FALSE))</f>
        <v>0</v>
      </c>
      <c r="AE30" s="38">
        <f t="shared" si="15"/>
        <v>6</v>
      </c>
      <c r="AF30" s="39">
        <f t="shared" si="16"/>
        <v>3</v>
      </c>
      <c r="AG30" s="39">
        <f t="shared" si="17"/>
        <v>3</v>
      </c>
      <c r="AH30" s="39">
        <f t="shared" si="18"/>
        <v>0</v>
      </c>
      <c r="AI30" s="39">
        <f t="shared" si="19"/>
        <v>6</v>
      </c>
      <c r="AJ30" s="41">
        <f t="shared" si="20"/>
        <v>3</v>
      </c>
      <c r="AK30" s="41">
        <f t="shared" si="21"/>
        <v>3</v>
      </c>
      <c r="AL30" s="41">
        <f t="shared" si="22"/>
        <v>0</v>
      </c>
      <c r="AM30" s="42">
        <f t="shared" si="23"/>
        <v>6</v>
      </c>
    </row>
    <row r="31" spans="2:39" ht="22.5" x14ac:dyDescent="0.2">
      <c r="B31" s="11"/>
      <c r="C31" s="8"/>
      <c r="D31" s="9" t="s">
        <v>512</v>
      </c>
      <c r="E31" s="164" t="s">
        <v>513</v>
      </c>
      <c r="F31" s="10">
        <f>IF(ISERROR(VLOOKUP($D31,CriteriosxEstandares!$A:$E,2,FALSE)),0,VLOOKUP($D31,CriteriosxEstandares!$A:$E,2,FALSE))</f>
        <v>0</v>
      </c>
      <c r="G31" s="10">
        <f>IF(ISERROR(VLOOKUP($D31,CriteriosxEstandares!$A:$E,3,FALSE)),0,VLOOKUP($D31,CriteriosxEstandares!$A:$E,3,FALSE))</f>
        <v>0</v>
      </c>
      <c r="H31" s="10">
        <f>IF(ISERROR(VLOOKUP($D31,CriteriosxEstandares!$A:$E,4,FALSE)),0,VLOOKUP($D31,CriteriosxEstandares!$A:$E,4,FALSE))</f>
        <v>0</v>
      </c>
      <c r="I31" s="10">
        <f>IF(ISERROR(VLOOKUP($D31,CriteriosxEstandares!$A:$E,5,FALSE)),0,VLOOKUP($D31,CriteriosxEstandares!$A:$E,5,FALSE))</f>
        <v>0</v>
      </c>
      <c r="J31" s="27">
        <f t="shared" si="0"/>
        <v>0</v>
      </c>
      <c r="K31" s="28">
        <f t="shared" si="1"/>
        <v>0</v>
      </c>
      <c r="L31" s="28">
        <f t="shared" si="2"/>
        <v>0</v>
      </c>
      <c r="M31" s="28">
        <f t="shared" si="3"/>
        <v>0</v>
      </c>
      <c r="N31" s="28">
        <f t="shared" si="4"/>
        <v>0</v>
      </c>
      <c r="O31" s="29">
        <v>1</v>
      </c>
      <c r="P31" s="29">
        <v>2</v>
      </c>
      <c r="Q31" s="29">
        <v>3</v>
      </c>
      <c r="R31" s="27">
        <f t="shared" si="5"/>
        <v>6</v>
      </c>
      <c r="S31" s="34">
        <f t="shared" si="6"/>
        <v>0</v>
      </c>
      <c r="T31" s="34">
        <f t="shared" si="7"/>
        <v>0</v>
      </c>
      <c r="U31" s="34">
        <f t="shared" si="8"/>
        <v>0</v>
      </c>
      <c r="V31" s="34">
        <f t="shared" si="9"/>
        <v>0</v>
      </c>
      <c r="W31" s="35">
        <f t="shared" si="24"/>
        <v>0</v>
      </c>
      <c r="X31" s="35">
        <f t="shared" si="25"/>
        <v>0</v>
      </c>
      <c r="Y31" s="35">
        <f t="shared" si="26"/>
        <v>0</v>
      </c>
      <c r="Z31" s="37">
        <f t="shared" si="13"/>
        <v>0</v>
      </c>
      <c r="AA31" s="37">
        <f t="shared" si="14"/>
        <v>0</v>
      </c>
      <c r="AB31" s="10">
        <f>IF(ISERROR(VLOOKUP($D31,ResultxEstandar!$A:$E,3,FALSE)),0,VLOOKUP($D31,ResultxEstandar!$A:$E,3,FALSE))</f>
        <v>0</v>
      </c>
      <c r="AC31" s="10">
        <f>IF(ISERROR(VLOOKUP($D31,ResultxEstandar!$A:$E,4,FALSE)),0,VLOOKUP($D31,ResultxEstandar!$A:$E,4,FALSE))</f>
        <v>0</v>
      </c>
      <c r="AD31" s="10">
        <f>IF(ISERROR(VLOOKUP($D31,ResultxEstandar!$A:$E,5,FALSE)),0,VLOOKUP($D31,ResultxEstandar!$A:$E,5,FALSE))</f>
        <v>0</v>
      </c>
      <c r="AE31" s="38">
        <f t="shared" si="15"/>
        <v>0</v>
      </c>
      <c r="AF31" s="39">
        <f t="shared" si="16"/>
        <v>0</v>
      </c>
      <c r="AG31" s="39">
        <f t="shared" si="17"/>
        <v>0</v>
      </c>
      <c r="AH31" s="39">
        <f t="shared" si="18"/>
        <v>0</v>
      </c>
      <c r="AI31" s="39">
        <f t="shared" si="19"/>
        <v>0</v>
      </c>
      <c r="AJ31" s="41">
        <f t="shared" si="20"/>
        <v>0</v>
      </c>
      <c r="AK31" s="41">
        <f t="shared" si="21"/>
        <v>0</v>
      </c>
      <c r="AL31" s="41">
        <f t="shared" si="22"/>
        <v>0</v>
      </c>
      <c r="AM31" s="42">
        <f t="shared" si="23"/>
        <v>0</v>
      </c>
    </row>
    <row r="32" spans="2:39" ht="33.75" x14ac:dyDescent="0.2">
      <c r="B32" s="11"/>
      <c r="C32" s="8"/>
      <c r="D32" s="9" t="s">
        <v>373</v>
      </c>
      <c r="E32" s="164" t="s">
        <v>374</v>
      </c>
      <c r="F32" s="10">
        <f>IF(ISERROR(VLOOKUP($D32,CriteriosxEstandares!$A:$E,2,FALSE)),0,VLOOKUP($D32,CriteriosxEstandares!$A:$E,2,FALSE))</f>
        <v>6</v>
      </c>
      <c r="G32" s="10">
        <f>IF(ISERROR(VLOOKUP($D32,CriteriosxEstandares!$A:$E,3,FALSE)),0,VLOOKUP($D32,CriteriosxEstandares!$A:$E,3,FALSE))</f>
        <v>1</v>
      </c>
      <c r="H32" s="10">
        <f>IF(ISERROR(VLOOKUP($D32,CriteriosxEstandares!$A:$E,4,FALSE)),0,VLOOKUP($D32,CriteriosxEstandares!$A:$E,4,FALSE))</f>
        <v>5</v>
      </c>
      <c r="I32" s="10">
        <f>IF(ISERROR(VLOOKUP($D32,CriteriosxEstandares!$A:$E,5,FALSE)),0,VLOOKUP($D32,CriteriosxEstandares!$A:$E,5,FALSE))</f>
        <v>0</v>
      </c>
      <c r="J32" s="27">
        <f t="shared" si="0"/>
        <v>6</v>
      </c>
      <c r="K32" s="28">
        <f t="shared" si="1"/>
        <v>2</v>
      </c>
      <c r="L32" s="28">
        <f t="shared" si="2"/>
        <v>10</v>
      </c>
      <c r="M32" s="28">
        <f t="shared" si="3"/>
        <v>0</v>
      </c>
      <c r="N32" s="28">
        <f t="shared" si="4"/>
        <v>12</v>
      </c>
      <c r="O32" s="29">
        <v>1</v>
      </c>
      <c r="P32" s="29">
        <v>2</v>
      </c>
      <c r="Q32" s="29">
        <v>3</v>
      </c>
      <c r="R32" s="27">
        <f t="shared" si="5"/>
        <v>6</v>
      </c>
      <c r="S32" s="34">
        <f t="shared" si="6"/>
        <v>2</v>
      </c>
      <c r="T32" s="34">
        <f t="shared" si="7"/>
        <v>20</v>
      </c>
      <c r="U32" s="34">
        <f t="shared" si="8"/>
        <v>0</v>
      </c>
      <c r="V32" s="34">
        <f t="shared" si="9"/>
        <v>22</v>
      </c>
      <c r="W32" s="35">
        <f t="shared" si="24"/>
        <v>9.0909090909090917</v>
      </c>
      <c r="X32" s="35">
        <f t="shared" si="25"/>
        <v>90.909090909090907</v>
      </c>
      <c r="Y32" s="35">
        <f t="shared" si="26"/>
        <v>0</v>
      </c>
      <c r="Z32" s="37">
        <f t="shared" si="13"/>
        <v>12</v>
      </c>
      <c r="AA32" s="37">
        <f t="shared" si="14"/>
        <v>100</v>
      </c>
      <c r="AB32" s="10">
        <f>IF(ISERROR(VLOOKUP($D32,ResultxEstandar!$A:$E,3,FALSE)),0,VLOOKUP($D32,ResultxEstandar!$A:$E,3,FALSE))</f>
        <v>2</v>
      </c>
      <c r="AC32" s="10">
        <f>IF(ISERROR(VLOOKUP($D32,ResultxEstandar!$A:$E,4,FALSE)),0,VLOOKUP($D32,ResultxEstandar!$A:$E,4,FALSE))</f>
        <v>7</v>
      </c>
      <c r="AD32" s="10">
        <f>IF(ISERROR(VLOOKUP($D32,ResultxEstandar!$A:$E,5,FALSE)),0,VLOOKUP($D32,ResultxEstandar!$A:$E,5,FALSE))</f>
        <v>0</v>
      </c>
      <c r="AE32" s="38">
        <f t="shared" si="15"/>
        <v>9</v>
      </c>
      <c r="AF32" s="39">
        <f t="shared" si="16"/>
        <v>1.0909090909090908</v>
      </c>
      <c r="AG32" s="39">
        <f t="shared" si="17"/>
        <v>10.909090909090908</v>
      </c>
      <c r="AH32" s="39">
        <f t="shared" si="18"/>
        <v>0</v>
      </c>
      <c r="AI32" s="39">
        <f t="shared" si="19"/>
        <v>12</v>
      </c>
      <c r="AJ32" s="41">
        <f t="shared" si="20"/>
        <v>1.0909090909090908</v>
      </c>
      <c r="AK32" s="41">
        <f t="shared" si="21"/>
        <v>7.6363636363636358</v>
      </c>
      <c r="AL32" s="41">
        <f t="shared" si="22"/>
        <v>0</v>
      </c>
      <c r="AM32" s="42">
        <f t="shared" si="23"/>
        <v>8.73</v>
      </c>
    </row>
    <row r="33" spans="2:39" ht="33.75" x14ac:dyDescent="0.2">
      <c r="B33" s="14"/>
      <c r="C33" s="8"/>
      <c r="D33" s="9" t="s">
        <v>387</v>
      </c>
      <c r="E33" s="164" t="s">
        <v>388</v>
      </c>
      <c r="F33" s="10">
        <f>IF(ISERROR(VLOOKUP($D33,CriteriosxEstandares!$A:$E,2,FALSE)),0,VLOOKUP($D33,CriteriosxEstandares!$A:$E,2,FALSE))</f>
        <v>2</v>
      </c>
      <c r="G33" s="10">
        <f>IF(ISERROR(VLOOKUP($D33,CriteriosxEstandares!$A:$E,3,FALSE)),0,VLOOKUP($D33,CriteriosxEstandares!$A:$E,3,FALSE))</f>
        <v>1</v>
      </c>
      <c r="H33" s="10">
        <f>IF(ISERROR(VLOOKUP($D33,CriteriosxEstandares!$A:$E,4,FALSE)),0,VLOOKUP($D33,CriteriosxEstandares!$A:$E,4,FALSE))</f>
        <v>1</v>
      </c>
      <c r="I33" s="10">
        <f>IF(ISERROR(VLOOKUP($D33,CriteriosxEstandares!$A:$E,5,FALSE)),0,VLOOKUP($D33,CriteriosxEstandares!$A:$E,5,FALSE))</f>
        <v>0</v>
      </c>
      <c r="J33" s="27">
        <f t="shared" si="0"/>
        <v>2</v>
      </c>
      <c r="K33" s="28">
        <f t="shared" si="1"/>
        <v>2</v>
      </c>
      <c r="L33" s="28">
        <f t="shared" si="2"/>
        <v>2</v>
      </c>
      <c r="M33" s="28">
        <f t="shared" si="3"/>
        <v>0</v>
      </c>
      <c r="N33" s="28">
        <f t="shared" si="4"/>
        <v>4</v>
      </c>
      <c r="O33" s="29">
        <v>1</v>
      </c>
      <c r="P33" s="29">
        <v>2</v>
      </c>
      <c r="Q33" s="29">
        <v>3</v>
      </c>
      <c r="R33" s="27">
        <f t="shared" si="5"/>
        <v>6</v>
      </c>
      <c r="S33" s="34">
        <f t="shared" si="6"/>
        <v>2</v>
      </c>
      <c r="T33" s="34">
        <f t="shared" si="7"/>
        <v>4</v>
      </c>
      <c r="U33" s="34">
        <f t="shared" si="8"/>
        <v>0</v>
      </c>
      <c r="V33" s="34">
        <f t="shared" si="9"/>
        <v>6</v>
      </c>
      <c r="W33" s="35">
        <f t="shared" si="24"/>
        <v>33.333333333333329</v>
      </c>
      <c r="X33" s="35">
        <f t="shared" si="25"/>
        <v>66.666666666666657</v>
      </c>
      <c r="Y33" s="35">
        <f t="shared" si="26"/>
        <v>0</v>
      </c>
      <c r="Z33" s="37">
        <f t="shared" si="13"/>
        <v>4</v>
      </c>
      <c r="AA33" s="37">
        <f t="shared" si="14"/>
        <v>99.999999999999986</v>
      </c>
      <c r="AB33" s="10">
        <f>IF(ISERROR(VLOOKUP($D33,ResultxEstandar!$A:$E,3,FALSE)),0,VLOOKUP($D33,ResultxEstandar!$A:$E,3,FALSE))</f>
        <v>2</v>
      </c>
      <c r="AC33" s="10">
        <f>IF(ISERROR(VLOOKUP($D33,ResultxEstandar!$A:$E,4,FALSE)),0,VLOOKUP($D33,ResultxEstandar!$A:$E,4,FALSE))</f>
        <v>1</v>
      </c>
      <c r="AD33" s="10">
        <f>IF(ISERROR(VLOOKUP($D33,ResultxEstandar!$A:$E,5,FALSE)),0,VLOOKUP($D33,ResultxEstandar!$A:$E,5,FALSE))</f>
        <v>0</v>
      </c>
      <c r="AE33" s="38">
        <f t="shared" si="15"/>
        <v>3</v>
      </c>
      <c r="AF33" s="39">
        <f t="shared" si="16"/>
        <v>1.333333333333333</v>
      </c>
      <c r="AG33" s="39">
        <f t="shared" si="17"/>
        <v>2.6666666666666661</v>
      </c>
      <c r="AH33" s="39">
        <f t="shared" si="18"/>
        <v>0</v>
      </c>
      <c r="AI33" s="39">
        <f t="shared" si="19"/>
        <v>4</v>
      </c>
      <c r="AJ33" s="41">
        <f t="shared" si="20"/>
        <v>1.333333333333333</v>
      </c>
      <c r="AK33" s="41">
        <f t="shared" si="21"/>
        <v>1.333333333333333</v>
      </c>
      <c r="AL33" s="41">
        <f t="shared" si="22"/>
        <v>0</v>
      </c>
      <c r="AM33" s="42">
        <f t="shared" si="23"/>
        <v>2.67</v>
      </c>
    </row>
    <row r="34" spans="2:39" ht="33.75" x14ac:dyDescent="0.2">
      <c r="B34" s="7" t="s">
        <v>327</v>
      </c>
      <c r="C34" s="15" t="s">
        <v>328</v>
      </c>
      <c r="D34" s="9" t="s">
        <v>329</v>
      </c>
      <c r="E34" s="164" t="s">
        <v>330</v>
      </c>
      <c r="F34" s="10">
        <f>IF(ISERROR(VLOOKUP($D34,CriteriosxEstandares!$A:$E,2,FALSE)),0,VLOOKUP($D34,CriteriosxEstandares!$A:$E,2,FALSE))</f>
        <v>6</v>
      </c>
      <c r="G34" s="10">
        <f>IF(ISERROR(VLOOKUP($D34,CriteriosxEstandares!$A:$E,3,FALSE)),0,VLOOKUP($D34,CriteriosxEstandares!$A:$E,3,FALSE))</f>
        <v>6</v>
      </c>
      <c r="H34" s="10">
        <f>IF(ISERROR(VLOOKUP($D34,CriteriosxEstandares!$A:$E,4,FALSE)),0,VLOOKUP($D34,CriteriosxEstandares!$A:$E,4,FALSE))</f>
        <v>0</v>
      </c>
      <c r="I34" s="10">
        <f>IF(ISERROR(VLOOKUP($D34,CriteriosxEstandares!$A:$E,5,FALSE)),0,VLOOKUP($D34,CriteriosxEstandares!$A:$E,5,FALSE))</f>
        <v>0</v>
      </c>
      <c r="J34" s="27">
        <f t="shared" si="0"/>
        <v>6</v>
      </c>
      <c r="K34" s="28">
        <f t="shared" si="1"/>
        <v>12</v>
      </c>
      <c r="L34" s="28">
        <f t="shared" si="2"/>
        <v>0</v>
      </c>
      <c r="M34" s="28">
        <f t="shared" si="3"/>
        <v>0</v>
      </c>
      <c r="N34" s="28">
        <f t="shared" si="4"/>
        <v>12</v>
      </c>
      <c r="O34" s="29">
        <v>1</v>
      </c>
      <c r="P34" s="29">
        <v>2</v>
      </c>
      <c r="Q34" s="29">
        <v>3</v>
      </c>
      <c r="R34" s="27">
        <f t="shared" si="5"/>
        <v>6</v>
      </c>
      <c r="S34" s="34">
        <f t="shared" si="6"/>
        <v>12</v>
      </c>
      <c r="T34" s="34">
        <f t="shared" si="7"/>
        <v>0</v>
      </c>
      <c r="U34" s="34">
        <f t="shared" si="8"/>
        <v>0</v>
      </c>
      <c r="V34" s="34">
        <f t="shared" si="9"/>
        <v>12</v>
      </c>
      <c r="W34" s="35">
        <f t="shared" ref="W34:W43" si="27">IF(ISERR(S34/$V34*100),0,S34/$V34*100)</f>
        <v>100</v>
      </c>
      <c r="X34" s="35">
        <f t="shared" ref="X34:X43" si="28">IF(ISERR(T34/$V34*100),0,T34/$V34*100)</f>
        <v>0</v>
      </c>
      <c r="Y34" s="35">
        <f t="shared" ref="Y34:Y43" si="29">IF(ISERR(U34/$V34*100),0,U34/$V34*100)</f>
        <v>0</v>
      </c>
      <c r="Z34" s="37">
        <f t="shared" si="13"/>
        <v>12</v>
      </c>
      <c r="AA34" s="37">
        <f t="shared" si="14"/>
        <v>100</v>
      </c>
      <c r="AB34" s="10">
        <f>IF(ISERROR(VLOOKUP($D34,ResultxEstandar!$A:$E,3,FALSE)),0,VLOOKUP($D34,ResultxEstandar!$A:$E,3,FALSE))</f>
        <v>4</v>
      </c>
      <c r="AC34" s="10">
        <f>IF(ISERROR(VLOOKUP($D34,ResultxEstandar!$A:$E,4,FALSE)),0,VLOOKUP($D34,ResultxEstandar!$A:$E,4,FALSE))</f>
        <v>0</v>
      </c>
      <c r="AD34" s="10">
        <f>IF(ISERROR(VLOOKUP($D34,ResultxEstandar!$A:$E,5,FALSE)),0,VLOOKUP($D34,ResultxEstandar!$A:$E,5,FALSE))</f>
        <v>0</v>
      </c>
      <c r="AE34" s="38">
        <f t="shared" si="15"/>
        <v>4</v>
      </c>
      <c r="AF34" s="39">
        <f t="shared" si="16"/>
        <v>12</v>
      </c>
      <c r="AG34" s="39">
        <f t="shared" si="17"/>
        <v>0</v>
      </c>
      <c r="AH34" s="39">
        <f t="shared" si="18"/>
        <v>0</v>
      </c>
      <c r="AI34" s="39">
        <f t="shared" si="19"/>
        <v>12</v>
      </c>
      <c r="AJ34" s="41">
        <f t="shared" si="20"/>
        <v>4</v>
      </c>
      <c r="AK34" s="41">
        <f t="shared" si="21"/>
        <v>0</v>
      </c>
      <c r="AL34" s="41">
        <f t="shared" si="22"/>
        <v>0</v>
      </c>
      <c r="AM34" s="42">
        <f t="shared" si="23"/>
        <v>4</v>
      </c>
    </row>
    <row r="35" spans="2:39" ht="22.5" x14ac:dyDescent="0.2">
      <c r="B35" s="11"/>
      <c r="C35" s="16"/>
      <c r="D35" s="9" t="s">
        <v>343</v>
      </c>
      <c r="E35" s="164" t="s">
        <v>344</v>
      </c>
      <c r="F35" s="10">
        <f>IF(ISERROR(VLOOKUP($D35,CriteriosxEstandares!$A:$E,2,FALSE)),0,VLOOKUP($D35,CriteriosxEstandares!$A:$E,2,FALSE))</f>
        <v>2</v>
      </c>
      <c r="G35" s="10">
        <f>IF(ISERROR(VLOOKUP($D35,CriteriosxEstandares!$A:$E,3,FALSE)),0,VLOOKUP($D35,CriteriosxEstandares!$A:$E,3,FALSE))</f>
        <v>0</v>
      </c>
      <c r="H35" s="10">
        <f>IF(ISERROR(VLOOKUP($D35,CriteriosxEstandares!$A:$E,4,FALSE)),0,VLOOKUP($D35,CriteriosxEstandares!$A:$E,4,FALSE))</f>
        <v>2</v>
      </c>
      <c r="I35" s="10">
        <f>IF(ISERROR(VLOOKUP($D35,CriteriosxEstandares!$A:$E,5,FALSE)),0,VLOOKUP($D35,CriteriosxEstandares!$A:$E,5,FALSE))</f>
        <v>0</v>
      </c>
      <c r="J35" s="27">
        <f t="shared" si="0"/>
        <v>2</v>
      </c>
      <c r="K35" s="28">
        <f t="shared" si="1"/>
        <v>0</v>
      </c>
      <c r="L35" s="28">
        <f t="shared" si="2"/>
        <v>4</v>
      </c>
      <c r="M35" s="28">
        <f t="shared" si="3"/>
        <v>0</v>
      </c>
      <c r="N35" s="28">
        <f t="shared" si="4"/>
        <v>4</v>
      </c>
      <c r="O35" s="29">
        <v>1</v>
      </c>
      <c r="P35" s="29">
        <v>2</v>
      </c>
      <c r="Q35" s="29">
        <v>3</v>
      </c>
      <c r="R35" s="27">
        <f t="shared" si="5"/>
        <v>6</v>
      </c>
      <c r="S35" s="34">
        <f t="shared" si="6"/>
        <v>0</v>
      </c>
      <c r="T35" s="34">
        <f t="shared" si="7"/>
        <v>8</v>
      </c>
      <c r="U35" s="34">
        <f t="shared" si="8"/>
        <v>0</v>
      </c>
      <c r="V35" s="34">
        <f t="shared" si="9"/>
        <v>8</v>
      </c>
      <c r="W35" s="35">
        <f t="shared" si="27"/>
        <v>0</v>
      </c>
      <c r="X35" s="35">
        <f t="shared" si="28"/>
        <v>100</v>
      </c>
      <c r="Y35" s="35">
        <f t="shared" si="29"/>
        <v>0</v>
      </c>
      <c r="Z35" s="37">
        <f t="shared" si="13"/>
        <v>4</v>
      </c>
      <c r="AA35" s="37">
        <f t="shared" si="14"/>
        <v>100</v>
      </c>
      <c r="AB35" s="10">
        <f>IF(ISERROR(VLOOKUP($D35,ResultxEstandar!$A:$E,3,FALSE)),0,VLOOKUP($D35,ResultxEstandar!$A:$E,3,FALSE))</f>
        <v>0</v>
      </c>
      <c r="AC35" s="10">
        <f>IF(ISERROR(VLOOKUP($D35,ResultxEstandar!$A:$E,4,FALSE)),0,VLOOKUP($D35,ResultxEstandar!$A:$E,4,FALSE))</f>
        <v>3</v>
      </c>
      <c r="AD35" s="10">
        <f>IF(ISERROR(VLOOKUP($D35,ResultxEstandar!$A:$E,5,FALSE)),0,VLOOKUP($D35,ResultxEstandar!$A:$E,5,FALSE))</f>
        <v>0</v>
      </c>
      <c r="AE35" s="38">
        <f t="shared" si="15"/>
        <v>3</v>
      </c>
      <c r="AF35" s="39">
        <f t="shared" si="16"/>
        <v>0</v>
      </c>
      <c r="AG35" s="39">
        <f t="shared" si="17"/>
        <v>4</v>
      </c>
      <c r="AH35" s="39">
        <f t="shared" si="18"/>
        <v>0</v>
      </c>
      <c r="AI35" s="39">
        <f t="shared" si="19"/>
        <v>4</v>
      </c>
      <c r="AJ35" s="41">
        <f t="shared" si="20"/>
        <v>0</v>
      </c>
      <c r="AK35" s="41">
        <f t="shared" si="21"/>
        <v>3</v>
      </c>
      <c r="AL35" s="41">
        <f t="shared" si="22"/>
        <v>0</v>
      </c>
      <c r="AM35" s="42">
        <f t="shared" si="23"/>
        <v>3</v>
      </c>
    </row>
    <row r="36" spans="2:39" ht="33.75" x14ac:dyDescent="0.2">
      <c r="B36" s="11"/>
      <c r="C36" s="16"/>
      <c r="D36" s="9" t="s">
        <v>349</v>
      </c>
      <c r="E36" s="164" t="s">
        <v>350</v>
      </c>
      <c r="F36" s="10">
        <f>IF(ISERROR(VLOOKUP($D36,CriteriosxEstandares!$A:$E,2,FALSE)),0,VLOOKUP($D36,CriteriosxEstandares!$A:$E,2,FALSE))</f>
        <v>2</v>
      </c>
      <c r="G36" s="10">
        <f>IF(ISERROR(VLOOKUP($D36,CriteriosxEstandares!$A:$E,3,FALSE)),0,VLOOKUP($D36,CriteriosxEstandares!$A:$E,3,FALSE))</f>
        <v>1</v>
      </c>
      <c r="H36" s="10">
        <f>IF(ISERROR(VLOOKUP($D36,CriteriosxEstandares!$A:$E,4,FALSE)),0,VLOOKUP($D36,CriteriosxEstandares!$A:$E,4,FALSE))</f>
        <v>1</v>
      </c>
      <c r="I36" s="10">
        <f>IF(ISERROR(VLOOKUP($D36,CriteriosxEstandares!$A:$E,5,FALSE)),0,VLOOKUP($D36,CriteriosxEstandares!$A:$E,5,FALSE))</f>
        <v>0</v>
      </c>
      <c r="J36" s="27">
        <f t="shared" si="0"/>
        <v>2</v>
      </c>
      <c r="K36" s="28">
        <f t="shared" si="1"/>
        <v>2</v>
      </c>
      <c r="L36" s="28">
        <f t="shared" si="2"/>
        <v>2</v>
      </c>
      <c r="M36" s="28">
        <f t="shared" si="3"/>
        <v>0</v>
      </c>
      <c r="N36" s="28">
        <f t="shared" si="4"/>
        <v>4</v>
      </c>
      <c r="O36" s="29">
        <v>1</v>
      </c>
      <c r="P36" s="29">
        <v>2</v>
      </c>
      <c r="Q36" s="29">
        <v>3</v>
      </c>
      <c r="R36" s="27">
        <f t="shared" si="5"/>
        <v>6</v>
      </c>
      <c r="S36" s="34">
        <f t="shared" si="6"/>
        <v>2</v>
      </c>
      <c r="T36" s="34">
        <f t="shared" si="7"/>
        <v>4</v>
      </c>
      <c r="U36" s="34">
        <f t="shared" si="8"/>
        <v>0</v>
      </c>
      <c r="V36" s="34">
        <f t="shared" si="9"/>
        <v>6</v>
      </c>
      <c r="W36" s="35">
        <f t="shared" si="27"/>
        <v>33.333333333333329</v>
      </c>
      <c r="X36" s="35">
        <f t="shared" si="28"/>
        <v>66.666666666666657</v>
      </c>
      <c r="Y36" s="35">
        <f t="shared" si="29"/>
        <v>0</v>
      </c>
      <c r="Z36" s="37">
        <f t="shared" si="13"/>
        <v>4</v>
      </c>
      <c r="AA36" s="37">
        <f t="shared" si="14"/>
        <v>99.999999999999986</v>
      </c>
      <c r="AB36" s="10">
        <f>IF(ISERROR(VLOOKUP($D36,ResultxEstandar!$A:$E,3,FALSE)),0,VLOOKUP($D36,ResultxEstandar!$A:$E,3,FALSE))</f>
        <v>1</v>
      </c>
      <c r="AC36" s="10">
        <f>IF(ISERROR(VLOOKUP($D36,ResultxEstandar!$A:$E,4,FALSE)),0,VLOOKUP($D36,ResultxEstandar!$A:$E,4,FALSE))</f>
        <v>1</v>
      </c>
      <c r="AD36" s="10">
        <f>IF(ISERROR(VLOOKUP($D36,ResultxEstandar!$A:$E,5,FALSE)),0,VLOOKUP($D36,ResultxEstandar!$A:$E,5,FALSE))</f>
        <v>0</v>
      </c>
      <c r="AE36" s="38">
        <f t="shared" si="15"/>
        <v>2</v>
      </c>
      <c r="AF36" s="39">
        <f t="shared" si="16"/>
        <v>1.333333333333333</v>
      </c>
      <c r="AG36" s="39">
        <f t="shared" si="17"/>
        <v>2.6666666666666661</v>
      </c>
      <c r="AH36" s="39">
        <f t="shared" si="18"/>
        <v>0</v>
      </c>
      <c r="AI36" s="39">
        <f t="shared" si="19"/>
        <v>4</v>
      </c>
      <c r="AJ36" s="41">
        <f t="shared" si="20"/>
        <v>0.66666666666666652</v>
      </c>
      <c r="AK36" s="41">
        <f t="shared" si="21"/>
        <v>1.333333333333333</v>
      </c>
      <c r="AL36" s="41">
        <f t="shared" si="22"/>
        <v>0</v>
      </c>
      <c r="AM36" s="42">
        <f t="shared" si="23"/>
        <v>2</v>
      </c>
    </row>
    <row r="37" spans="2:39" ht="22.5" x14ac:dyDescent="0.2">
      <c r="B37" s="14"/>
      <c r="C37" s="16"/>
      <c r="D37" s="9" t="s">
        <v>355</v>
      </c>
      <c r="E37" s="164" t="s">
        <v>356</v>
      </c>
      <c r="F37" s="10">
        <f>IF(ISERROR(VLOOKUP($D37,CriteriosxEstandares!$A:$E,2,FALSE)),0,VLOOKUP($D37,CriteriosxEstandares!$A:$E,2,FALSE))</f>
        <v>3</v>
      </c>
      <c r="G37" s="10">
        <f>IF(ISERROR(VLOOKUP($D37,CriteriosxEstandares!$A:$E,3,FALSE)),0,VLOOKUP($D37,CriteriosxEstandares!$A:$E,3,FALSE))</f>
        <v>2</v>
      </c>
      <c r="H37" s="10">
        <f>IF(ISERROR(VLOOKUP($D37,CriteriosxEstandares!$A:$E,4,FALSE)),0,VLOOKUP($D37,CriteriosxEstandares!$A:$E,4,FALSE))</f>
        <v>1</v>
      </c>
      <c r="I37" s="10">
        <f>IF(ISERROR(VLOOKUP($D37,CriteriosxEstandares!$A:$E,5,FALSE)),0,VLOOKUP($D37,CriteriosxEstandares!$A:$E,5,FALSE))</f>
        <v>0</v>
      </c>
      <c r="J37" s="27">
        <f t="shared" si="0"/>
        <v>3</v>
      </c>
      <c r="K37" s="28">
        <f t="shared" si="1"/>
        <v>4</v>
      </c>
      <c r="L37" s="28">
        <f t="shared" si="2"/>
        <v>2</v>
      </c>
      <c r="M37" s="28">
        <f t="shared" si="3"/>
        <v>0</v>
      </c>
      <c r="N37" s="28">
        <f t="shared" si="4"/>
        <v>6</v>
      </c>
      <c r="O37" s="29">
        <v>1</v>
      </c>
      <c r="P37" s="29">
        <v>2</v>
      </c>
      <c r="Q37" s="29">
        <v>3</v>
      </c>
      <c r="R37" s="27">
        <f t="shared" si="5"/>
        <v>6</v>
      </c>
      <c r="S37" s="34">
        <f t="shared" si="6"/>
        <v>4</v>
      </c>
      <c r="T37" s="34">
        <f t="shared" si="7"/>
        <v>4</v>
      </c>
      <c r="U37" s="34">
        <f t="shared" si="8"/>
        <v>0</v>
      </c>
      <c r="V37" s="34">
        <f t="shared" si="9"/>
        <v>8</v>
      </c>
      <c r="W37" s="35">
        <f t="shared" si="27"/>
        <v>50</v>
      </c>
      <c r="X37" s="35">
        <f t="shared" si="28"/>
        <v>50</v>
      </c>
      <c r="Y37" s="35">
        <f t="shared" si="29"/>
        <v>0</v>
      </c>
      <c r="Z37" s="37">
        <f t="shared" si="13"/>
        <v>6</v>
      </c>
      <c r="AA37" s="37">
        <f t="shared" si="14"/>
        <v>100</v>
      </c>
      <c r="AB37" s="10">
        <f>IF(ISERROR(VLOOKUP($D37,ResultxEstandar!$A:$E,3,FALSE)),0,VLOOKUP($D37,ResultxEstandar!$A:$E,3,FALSE))</f>
        <v>0</v>
      </c>
      <c r="AC37" s="10">
        <f>IF(ISERROR(VLOOKUP($D37,ResultxEstandar!$A:$E,4,FALSE)),0,VLOOKUP($D37,ResultxEstandar!$A:$E,4,FALSE))</f>
        <v>0</v>
      </c>
      <c r="AD37" s="10">
        <f>IF(ISERROR(VLOOKUP($D37,ResultxEstandar!$A:$E,5,FALSE)),0,VLOOKUP($D37,ResultxEstandar!$A:$E,5,FALSE))</f>
        <v>0</v>
      </c>
      <c r="AE37" s="38">
        <f t="shared" si="15"/>
        <v>0</v>
      </c>
      <c r="AF37" s="39">
        <f t="shared" si="16"/>
        <v>3</v>
      </c>
      <c r="AG37" s="39">
        <f t="shared" si="17"/>
        <v>3</v>
      </c>
      <c r="AH37" s="39">
        <f t="shared" si="18"/>
        <v>0</v>
      </c>
      <c r="AI37" s="39">
        <f t="shared" si="19"/>
        <v>6</v>
      </c>
      <c r="AJ37" s="41">
        <f t="shared" si="20"/>
        <v>0</v>
      </c>
      <c r="AK37" s="41">
        <f t="shared" si="21"/>
        <v>0</v>
      </c>
      <c r="AL37" s="41">
        <f t="shared" si="22"/>
        <v>0</v>
      </c>
      <c r="AM37" s="42">
        <f t="shared" si="23"/>
        <v>0</v>
      </c>
    </row>
    <row r="38" spans="2:39" ht="33.75" x14ac:dyDescent="0.2">
      <c r="B38" s="7" t="s">
        <v>444</v>
      </c>
      <c r="C38" s="13" t="s">
        <v>445</v>
      </c>
      <c r="D38" s="9" t="s">
        <v>514</v>
      </c>
      <c r="E38" s="164" t="s">
        <v>515</v>
      </c>
      <c r="F38" s="10">
        <f>IF(ISERROR(VLOOKUP($D38,CriteriosxEstandares!$A:$E,2,FALSE)),0,VLOOKUP($D38,CriteriosxEstandares!$A:$E,2,FALSE))</f>
        <v>0</v>
      </c>
      <c r="G38" s="10">
        <f>IF(ISERROR(VLOOKUP($D38,CriteriosxEstandares!$A:$E,3,FALSE)),0,VLOOKUP($D38,CriteriosxEstandares!$A:$E,3,FALSE))</f>
        <v>0</v>
      </c>
      <c r="H38" s="10">
        <f>IF(ISERROR(VLOOKUP($D38,CriteriosxEstandares!$A:$E,4,FALSE)),0,VLOOKUP($D38,CriteriosxEstandares!$A:$E,4,FALSE))</f>
        <v>0</v>
      </c>
      <c r="I38" s="10">
        <f>IF(ISERROR(VLOOKUP($D38,CriteriosxEstandares!$A:$E,5,FALSE)),0,VLOOKUP($D38,CriteriosxEstandares!$A:$E,5,FALSE))</f>
        <v>0</v>
      </c>
      <c r="J38" s="27">
        <f t="shared" si="0"/>
        <v>0</v>
      </c>
      <c r="K38" s="28">
        <f t="shared" si="1"/>
        <v>0</v>
      </c>
      <c r="L38" s="28">
        <f t="shared" si="2"/>
        <v>0</v>
      </c>
      <c r="M38" s="28">
        <f t="shared" si="3"/>
        <v>0</v>
      </c>
      <c r="N38" s="28">
        <f t="shared" si="4"/>
        <v>0</v>
      </c>
      <c r="O38" s="29">
        <v>1</v>
      </c>
      <c r="P38" s="29">
        <v>2</v>
      </c>
      <c r="Q38" s="29">
        <v>3</v>
      </c>
      <c r="R38" s="27">
        <f t="shared" si="5"/>
        <v>6</v>
      </c>
      <c r="S38" s="34">
        <f t="shared" si="6"/>
        <v>0</v>
      </c>
      <c r="T38" s="34">
        <f t="shared" si="7"/>
        <v>0</v>
      </c>
      <c r="U38" s="34">
        <f t="shared" si="8"/>
        <v>0</v>
      </c>
      <c r="V38" s="34">
        <f t="shared" si="9"/>
        <v>0</v>
      </c>
      <c r="W38" s="35">
        <f t="shared" si="27"/>
        <v>0</v>
      </c>
      <c r="X38" s="35">
        <f t="shared" si="28"/>
        <v>0</v>
      </c>
      <c r="Y38" s="35">
        <f t="shared" si="29"/>
        <v>0</v>
      </c>
      <c r="Z38" s="37">
        <f t="shared" si="13"/>
        <v>0</v>
      </c>
      <c r="AA38" s="37">
        <f t="shared" si="14"/>
        <v>0</v>
      </c>
      <c r="AB38" s="10">
        <f>IF(ISERROR(VLOOKUP($D38,ResultxEstandar!$A:$E,3,FALSE)),0,VLOOKUP($D38,ResultxEstandar!$A:$E,3,FALSE))</f>
        <v>0</v>
      </c>
      <c r="AC38" s="10">
        <f>IF(ISERROR(VLOOKUP($D38,ResultxEstandar!$A:$E,4,FALSE)),0,VLOOKUP($D38,ResultxEstandar!$A:$E,4,FALSE))</f>
        <v>0</v>
      </c>
      <c r="AD38" s="10">
        <f>IF(ISERROR(VLOOKUP($D38,ResultxEstandar!$A:$E,5,FALSE)),0,VLOOKUP($D38,ResultxEstandar!$A:$E,5,FALSE))</f>
        <v>0</v>
      </c>
      <c r="AE38" s="38">
        <f t="shared" si="15"/>
        <v>0</v>
      </c>
      <c r="AF38" s="39">
        <f t="shared" si="16"/>
        <v>0</v>
      </c>
      <c r="AG38" s="39">
        <f t="shared" si="17"/>
        <v>0</v>
      </c>
      <c r="AH38" s="39">
        <f t="shared" si="18"/>
        <v>0</v>
      </c>
      <c r="AI38" s="39">
        <f t="shared" si="19"/>
        <v>0</v>
      </c>
      <c r="AJ38" s="41">
        <f t="shared" si="20"/>
        <v>0</v>
      </c>
      <c r="AK38" s="41">
        <f t="shared" si="21"/>
        <v>0</v>
      </c>
      <c r="AL38" s="41">
        <f t="shared" si="22"/>
        <v>0</v>
      </c>
      <c r="AM38" s="42">
        <f t="shared" si="23"/>
        <v>0</v>
      </c>
    </row>
    <row r="39" spans="2:39" ht="33.75" x14ac:dyDescent="0.2">
      <c r="B39" s="11"/>
      <c r="C39" s="8"/>
      <c r="D39" s="9" t="s">
        <v>516</v>
      </c>
      <c r="E39" s="164" t="s">
        <v>517</v>
      </c>
      <c r="F39" s="10">
        <f>IF(ISERROR(VLOOKUP($D39,CriteriosxEstandares!$A:$E,2,FALSE)),0,VLOOKUP($D39,CriteriosxEstandares!$A:$E,2,FALSE))</f>
        <v>0</v>
      </c>
      <c r="G39" s="10">
        <f>IF(ISERROR(VLOOKUP($D39,CriteriosxEstandares!$A:$E,3,FALSE)),0,VLOOKUP($D39,CriteriosxEstandares!$A:$E,3,FALSE))</f>
        <v>0</v>
      </c>
      <c r="H39" s="10">
        <f>IF(ISERROR(VLOOKUP($D39,CriteriosxEstandares!$A:$E,4,FALSE)),0,VLOOKUP($D39,CriteriosxEstandares!$A:$E,4,FALSE))</f>
        <v>0</v>
      </c>
      <c r="I39" s="10">
        <f>IF(ISERROR(VLOOKUP($D39,CriteriosxEstandares!$A:$E,5,FALSE)),0,VLOOKUP($D39,CriteriosxEstandares!$A:$E,5,FALSE))</f>
        <v>0</v>
      </c>
      <c r="J39" s="27">
        <f t="shared" si="0"/>
        <v>0</v>
      </c>
      <c r="K39" s="28">
        <f t="shared" si="1"/>
        <v>0</v>
      </c>
      <c r="L39" s="28">
        <f t="shared" si="2"/>
        <v>0</v>
      </c>
      <c r="M39" s="28">
        <f t="shared" si="3"/>
        <v>0</v>
      </c>
      <c r="N39" s="28">
        <f t="shared" si="4"/>
        <v>0</v>
      </c>
      <c r="O39" s="29">
        <v>1</v>
      </c>
      <c r="P39" s="29">
        <v>2</v>
      </c>
      <c r="Q39" s="29">
        <v>3</v>
      </c>
      <c r="R39" s="27">
        <f t="shared" si="5"/>
        <v>6</v>
      </c>
      <c r="S39" s="34">
        <f t="shared" si="6"/>
        <v>0</v>
      </c>
      <c r="T39" s="34">
        <f t="shared" si="7"/>
        <v>0</v>
      </c>
      <c r="U39" s="34">
        <f t="shared" si="8"/>
        <v>0</v>
      </c>
      <c r="V39" s="34">
        <f t="shared" si="9"/>
        <v>0</v>
      </c>
      <c r="W39" s="35">
        <f t="shared" si="27"/>
        <v>0</v>
      </c>
      <c r="X39" s="35">
        <f t="shared" si="28"/>
        <v>0</v>
      </c>
      <c r="Y39" s="35">
        <f t="shared" si="29"/>
        <v>0</v>
      </c>
      <c r="Z39" s="37">
        <f t="shared" si="13"/>
        <v>0</v>
      </c>
      <c r="AA39" s="37">
        <f t="shared" si="14"/>
        <v>0</v>
      </c>
      <c r="AB39" s="10">
        <f>IF(ISERROR(VLOOKUP($D39,ResultxEstandar!$A:$E,3,FALSE)),0,VLOOKUP($D39,ResultxEstandar!$A:$E,3,FALSE))</f>
        <v>0</v>
      </c>
      <c r="AC39" s="10">
        <f>IF(ISERROR(VLOOKUP($D39,ResultxEstandar!$A:$E,4,FALSE)),0,VLOOKUP($D39,ResultxEstandar!$A:$E,4,FALSE))</f>
        <v>0</v>
      </c>
      <c r="AD39" s="10">
        <f>IF(ISERROR(VLOOKUP($D39,ResultxEstandar!$A:$E,5,FALSE)),0,VLOOKUP($D39,ResultxEstandar!$A:$E,5,FALSE))</f>
        <v>0</v>
      </c>
      <c r="AE39" s="38">
        <f t="shared" si="15"/>
        <v>0</v>
      </c>
      <c r="AF39" s="39">
        <f t="shared" si="16"/>
        <v>0</v>
      </c>
      <c r="AG39" s="39">
        <f t="shared" si="17"/>
        <v>0</v>
      </c>
      <c r="AH39" s="39">
        <f t="shared" si="18"/>
        <v>0</v>
      </c>
      <c r="AI39" s="39">
        <f t="shared" si="19"/>
        <v>0</v>
      </c>
      <c r="AJ39" s="41">
        <f t="shared" si="20"/>
        <v>0</v>
      </c>
      <c r="AK39" s="41">
        <f t="shared" si="21"/>
        <v>0</v>
      </c>
      <c r="AL39" s="41">
        <f t="shared" si="22"/>
        <v>0</v>
      </c>
      <c r="AM39" s="42">
        <f t="shared" si="23"/>
        <v>0</v>
      </c>
    </row>
    <row r="40" spans="2:39" ht="22.5" x14ac:dyDescent="0.2">
      <c r="B40" s="11"/>
      <c r="C40" s="8"/>
      <c r="D40" s="9" t="s">
        <v>518</v>
      </c>
      <c r="E40" s="164" t="s">
        <v>519</v>
      </c>
      <c r="F40" s="10">
        <f>IF(ISERROR(VLOOKUP($D40,CriteriosxEstandares!$A:$E,2,FALSE)),0,VLOOKUP($D40,CriteriosxEstandares!$A:$E,2,FALSE))</f>
        <v>0</v>
      </c>
      <c r="G40" s="10">
        <f>IF(ISERROR(VLOOKUP($D40,CriteriosxEstandares!$A:$E,3,FALSE)),0,VLOOKUP($D40,CriteriosxEstandares!$A:$E,3,FALSE))</f>
        <v>0</v>
      </c>
      <c r="H40" s="10">
        <f>IF(ISERROR(VLOOKUP($D40,CriteriosxEstandares!$A:$E,4,FALSE)),0,VLOOKUP($D40,CriteriosxEstandares!$A:$E,4,FALSE))</f>
        <v>0</v>
      </c>
      <c r="I40" s="10">
        <f>IF(ISERROR(VLOOKUP($D40,CriteriosxEstandares!$A:$E,5,FALSE)),0,VLOOKUP($D40,CriteriosxEstandares!$A:$E,5,FALSE))</f>
        <v>0</v>
      </c>
      <c r="J40" s="27">
        <f t="shared" si="0"/>
        <v>0</v>
      </c>
      <c r="K40" s="28">
        <f t="shared" si="1"/>
        <v>0</v>
      </c>
      <c r="L40" s="28">
        <f t="shared" si="2"/>
        <v>0</v>
      </c>
      <c r="M40" s="28">
        <f t="shared" si="3"/>
        <v>0</v>
      </c>
      <c r="N40" s="28">
        <f t="shared" si="4"/>
        <v>0</v>
      </c>
      <c r="O40" s="29">
        <v>1</v>
      </c>
      <c r="P40" s="29">
        <v>2</v>
      </c>
      <c r="Q40" s="29">
        <v>3</v>
      </c>
      <c r="R40" s="27">
        <f t="shared" si="5"/>
        <v>6</v>
      </c>
      <c r="S40" s="34">
        <f t="shared" si="6"/>
        <v>0</v>
      </c>
      <c r="T40" s="34">
        <f t="shared" si="7"/>
        <v>0</v>
      </c>
      <c r="U40" s="34">
        <f t="shared" si="8"/>
        <v>0</v>
      </c>
      <c r="V40" s="34">
        <f t="shared" si="9"/>
        <v>0</v>
      </c>
      <c r="W40" s="35">
        <f t="shared" si="27"/>
        <v>0</v>
      </c>
      <c r="X40" s="35">
        <f t="shared" si="28"/>
        <v>0</v>
      </c>
      <c r="Y40" s="35">
        <f t="shared" si="29"/>
        <v>0</v>
      </c>
      <c r="Z40" s="37">
        <f t="shared" si="13"/>
        <v>0</v>
      </c>
      <c r="AA40" s="37">
        <f t="shared" si="14"/>
        <v>0</v>
      </c>
      <c r="AB40" s="10">
        <f>IF(ISERROR(VLOOKUP($D40,ResultxEstandar!$A:$E,3,FALSE)),0,VLOOKUP($D40,ResultxEstandar!$A:$E,3,FALSE))</f>
        <v>0</v>
      </c>
      <c r="AC40" s="10">
        <f>IF(ISERROR(VLOOKUP($D40,ResultxEstandar!$A:$E,4,FALSE)),0,VLOOKUP($D40,ResultxEstandar!$A:$E,4,FALSE))</f>
        <v>0</v>
      </c>
      <c r="AD40" s="10">
        <f>IF(ISERROR(VLOOKUP($D40,ResultxEstandar!$A:$E,5,FALSE)),0,VLOOKUP($D40,ResultxEstandar!$A:$E,5,FALSE))</f>
        <v>0</v>
      </c>
      <c r="AE40" s="38">
        <f t="shared" si="15"/>
        <v>0</v>
      </c>
      <c r="AF40" s="39">
        <f t="shared" si="16"/>
        <v>0</v>
      </c>
      <c r="AG40" s="39">
        <f t="shared" si="17"/>
        <v>0</v>
      </c>
      <c r="AH40" s="39">
        <f t="shared" si="18"/>
        <v>0</v>
      </c>
      <c r="AI40" s="39">
        <f t="shared" si="19"/>
        <v>0</v>
      </c>
      <c r="AJ40" s="41">
        <f t="shared" si="20"/>
        <v>0</v>
      </c>
      <c r="AK40" s="41">
        <f t="shared" si="21"/>
        <v>0</v>
      </c>
      <c r="AL40" s="41">
        <f t="shared" si="22"/>
        <v>0</v>
      </c>
      <c r="AM40" s="42">
        <f t="shared" si="23"/>
        <v>0</v>
      </c>
    </row>
    <row r="41" spans="2:39" ht="33.75" x14ac:dyDescent="0.2">
      <c r="B41" s="11"/>
      <c r="C41" s="8"/>
      <c r="D41" s="9" t="s">
        <v>520</v>
      </c>
      <c r="E41" s="164" t="s">
        <v>521</v>
      </c>
      <c r="F41" s="10">
        <f>IF(ISERROR(VLOOKUP($D41,CriteriosxEstandares!$A:$E,2,FALSE)),0,VLOOKUP($D41,CriteriosxEstandares!$A:$E,2,FALSE))</f>
        <v>0</v>
      </c>
      <c r="G41" s="10">
        <f>IF(ISERROR(VLOOKUP($D41,CriteriosxEstandares!$A:$E,3,FALSE)),0,VLOOKUP($D41,CriteriosxEstandares!$A:$E,3,FALSE))</f>
        <v>0</v>
      </c>
      <c r="H41" s="10">
        <f>IF(ISERROR(VLOOKUP($D41,CriteriosxEstandares!$A:$E,4,FALSE)),0,VLOOKUP($D41,CriteriosxEstandares!$A:$E,4,FALSE))</f>
        <v>0</v>
      </c>
      <c r="I41" s="10">
        <f>IF(ISERROR(VLOOKUP($D41,CriteriosxEstandares!$A:$E,5,FALSE)),0,VLOOKUP($D41,CriteriosxEstandares!$A:$E,5,FALSE))</f>
        <v>0</v>
      </c>
      <c r="J41" s="27">
        <f t="shared" si="0"/>
        <v>0</v>
      </c>
      <c r="K41" s="28">
        <f t="shared" si="1"/>
        <v>0</v>
      </c>
      <c r="L41" s="28">
        <f t="shared" si="2"/>
        <v>0</v>
      </c>
      <c r="M41" s="28">
        <f t="shared" si="3"/>
        <v>0</v>
      </c>
      <c r="N41" s="28">
        <f t="shared" si="4"/>
        <v>0</v>
      </c>
      <c r="O41" s="29">
        <v>1</v>
      </c>
      <c r="P41" s="29">
        <v>2</v>
      </c>
      <c r="Q41" s="29">
        <v>3</v>
      </c>
      <c r="R41" s="27">
        <f t="shared" si="5"/>
        <v>6</v>
      </c>
      <c r="S41" s="34">
        <f t="shared" si="6"/>
        <v>0</v>
      </c>
      <c r="T41" s="34">
        <f t="shared" si="7"/>
        <v>0</v>
      </c>
      <c r="U41" s="34">
        <f t="shared" si="8"/>
        <v>0</v>
      </c>
      <c r="V41" s="34">
        <f t="shared" si="9"/>
        <v>0</v>
      </c>
      <c r="W41" s="35">
        <f t="shared" si="27"/>
        <v>0</v>
      </c>
      <c r="X41" s="35">
        <f t="shared" si="28"/>
        <v>0</v>
      </c>
      <c r="Y41" s="35">
        <f t="shared" si="29"/>
        <v>0</v>
      </c>
      <c r="Z41" s="37">
        <f t="shared" si="13"/>
        <v>0</v>
      </c>
      <c r="AA41" s="37">
        <f t="shared" si="14"/>
        <v>0</v>
      </c>
      <c r="AB41" s="10">
        <f>IF(ISERROR(VLOOKUP($D41,ResultxEstandar!$A:$E,3,FALSE)),0,VLOOKUP($D41,ResultxEstandar!$A:$E,3,FALSE))</f>
        <v>0</v>
      </c>
      <c r="AC41" s="10">
        <f>IF(ISERROR(VLOOKUP($D41,ResultxEstandar!$A:$E,4,FALSE)),0,VLOOKUP($D41,ResultxEstandar!$A:$E,4,FALSE))</f>
        <v>0</v>
      </c>
      <c r="AD41" s="10">
        <f>IF(ISERROR(VLOOKUP($D41,ResultxEstandar!$A:$E,5,FALSE)),0,VLOOKUP($D41,ResultxEstandar!$A:$E,5,FALSE))</f>
        <v>0</v>
      </c>
      <c r="AE41" s="38">
        <f t="shared" si="15"/>
        <v>0</v>
      </c>
      <c r="AF41" s="39">
        <f t="shared" si="16"/>
        <v>0</v>
      </c>
      <c r="AG41" s="39">
        <f t="shared" si="17"/>
        <v>0</v>
      </c>
      <c r="AH41" s="39">
        <f t="shared" si="18"/>
        <v>0</v>
      </c>
      <c r="AI41" s="39">
        <f t="shared" si="19"/>
        <v>0</v>
      </c>
      <c r="AJ41" s="41">
        <f t="shared" si="20"/>
        <v>0</v>
      </c>
      <c r="AK41" s="41">
        <f t="shared" si="21"/>
        <v>0</v>
      </c>
      <c r="AL41" s="41">
        <f t="shared" si="22"/>
        <v>0</v>
      </c>
      <c r="AM41" s="42">
        <f t="shared" si="23"/>
        <v>0</v>
      </c>
    </row>
    <row r="42" spans="2:39" ht="22.5" x14ac:dyDescent="0.2">
      <c r="B42" s="11"/>
      <c r="C42" s="8"/>
      <c r="D42" s="9" t="s">
        <v>522</v>
      </c>
      <c r="E42" s="164" t="s">
        <v>523</v>
      </c>
      <c r="F42" s="10">
        <f>IF(ISERROR(VLOOKUP($D42,CriteriosxEstandares!$A:$E,2,FALSE)),0,VLOOKUP($D42,CriteriosxEstandares!$A:$E,2,FALSE))</f>
        <v>0</v>
      </c>
      <c r="G42" s="10">
        <f>IF(ISERROR(VLOOKUP($D42,CriteriosxEstandares!$A:$E,3,FALSE)),0,VLOOKUP($D42,CriteriosxEstandares!$A:$E,3,FALSE))</f>
        <v>0</v>
      </c>
      <c r="H42" s="10">
        <f>IF(ISERROR(VLOOKUP($D42,CriteriosxEstandares!$A:$E,4,FALSE)),0,VLOOKUP($D42,CriteriosxEstandares!$A:$E,4,FALSE))</f>
        <v>0</v>
      </c>
      <c r="I42" s="10">
        <f>IF(ISERROR(VLOOKUP($D42,CriteriosxEstandares!$A:$E,5,FALSE)),0,VLOOKUP($D42,CriteriosxEstandares!$A:$E,5,FALSE))</f>
        <v>0</v>
      </c>
      <c r="J42" s="27">
        <f t="shared" si="0"/>
        <v>0</v>
      </c>
      <c r="K42" s="28">
        <f t="shared" si="1"/>
        <v>0</v>
      </c>
      <c r="L42" s="28">
        <f t="shared" si="2"/>
        <v>0</v>
      </c>
      <c r="M42" s="28">
        <f t="shared" si="3"/>
        <v>0</v>
      </c>
      <c r="N42" s="28">
        <f t="shared" si="4"/>
        <v>0</v>
      </c>
      <c r="O42" s="29">
        <v>1</v>
      </c>
      <c r="P42" s="29">
        <v>2</v>
      </c>
      <c r="Q42" s="29">
        <v>3</v>
      </c>
      <c r="R42" s="27">
        <f t="shared" si="5"/>
        <v>6</v>
      </c>
      <c r="S42" s="34">
        <f t="shared" si="6"/>
        <v>0</v>
      </c>
      <c r="T42" s="34">
        <f t="shared" si="7"/>
        <v>0</v>
      </c>
      <c r="U42" s="34">
        <f t="shared" si="8"/>
        <v>0</v>
      </c>
      <c r="V42" s="34">
        <f t="shared" si="9"/>
        <v>0</v>
      </c>
      <c r="W42" s="35">
        <f t="shared" si="27"/>
        <v>0</v>
      </c>
      <c r="X42" s="35">
        <f t="shared" si="28"/>
        <v>0</v>
      </c>
      <c r="Y42" s="35">
        <f t="shared" si="29"/>
        <v>0</v>
      </c>
      <c r="Z42" s="37">
        <f t="shared" si="13"/>
        <v>0</v>
      </c>
      <c r="AA42" s="37">
        <f t="shared" si="14"/>
        <v>0</v>
      </c>
      <c r="AB42" s="10">
        <f>IF(ISERROR(VLOOKUP($D42,ResultxEstandar!$A:$E,3,FALSE)),0,VLOOKUP($D42,ResultxEstandar!$A:$E,3,FALSE))</f>
        <v>0</v>
      </c>
      <c r="AC42" s="10">
        <f>IF(ISERROR(VLOOKUP($D42,ResultxEstandar!$A:$E,4,FALSE)),0,VLOOKUP($D42,ResultxEstandar!$A:$E,4,FALSE))</f>
        <v>0</v>
      </c>
      <c r="AD42" s="10">
        <f>IF(ISERROR(VLOOKUP($D42,ResultxEstandar!$A:$E,5,FALSE)),0,VLOOKUP($D42,ResultxEstandar!$A:$E,5,FALSE))</f>
        <v>0</v>
      </c>
      <c r="AE42" s="38">
        <f t="shared" si="15"/>
        <v>0</v>
      </c>
      <c r="AF42" s="39">
        <f t="shared" si="16"/>
        <v>0</v>
      </c>
      <c r="AG42" s="39">
        <f t="shared" si="17"/>
        <v>0</v>
      </c>
      <c r="AH42" s="39">
        <f t="shared" si="18"/>
        <v>0</v>
      </c>
      <c r="AI42" s="39">
        <f t="shared" si="19"/>
        <v>0</v>
      </c>
      <c r="AJ42" s="41">
        <f t="shared" si="20"/>
        <v>0</v>
      </c>
      <c r="AK42" s="41">
        <f t="shared" si="21"/>
        <v>0</v>
      </c>
      <c r="AL42" s="41">
        <f t="shared" si="22"/>
        <v>0</v>
      </c>
      <c r="AM42" s="42">
        <f t="shared" si="23"/>
        <v>0</v>
      </c>
    </row>
    <row r="43" spans="2:39" ht="33.75" x14ac:dyDescent="0.2">
      <c r="B43" s="11"/>
      <c r="C43" s="8"/>
      <c r="D43" s="9" t="s">
        <v>524</v>
      </c>
      <c r="E43" s="164" t="s">
        <v>525</v>
      </c>
      <c r="F43" s="10">
        <f>IF(ISERROR(VLOOKUP($D43,CriteriosxEstandares!$A:$E,2,FALSE)),0,VLOOKUP($D43,CriteriosxEstandares!$A:$E,2,FALSE))</f>
        <v>0</v>
      </c>
      <c r="G43" s="10">
        <f>IF(ISERROR(VLOOKUP($D43,CriteriosxEstandares!$A:$E,3,FALSE)),0,VLOOKUP($D43,CriteriosxEstandares!$A:$E,3,FALSE))</f>
        <v>0</v>
      </c>
      <c r="H43" s="10">
        <f>IF(ISERROR(VLOOKUP($D43,CriteriosxEstandares!$A:$E,4,FALSE)),0,VLOOKUP($D43,CriteriosxEstandares!$A:$E,4,FALSE))</f>
        <v>0</v>
      </c>
      <c r="I43" s="10">
        <f>IF(ISERROR(VLOOKUP($D43,CriteriosxEstandares!$A:$E,5,FALSE)),0,VLOOKUP($D43,CriteriosxEstandares!$A:$E,5,FALSE))</f>
        <v>0</v>
      </c>
      <c r="J43" s="27">
        <f t="shared" si="0"/>
        <v>0</v>
      </c>
      <c r="K43" s="28">
        <f t="shared" si="1"/>
        <v>0</v>
      </c>
      <c r="L43" s="28">
        <f t="shared" si="2"/>
        <v>0</v>
      </c>
      <c r="M43" s="28">
        <f t="shared" si="3"/>
        <v>0</v>
      </c>
      <c r="N43" s="28">
        <f t="shared" si="4"/>
        <v>0</v>
      </c>
      <c r="O43" s="29">
        <v>1</v>
      </c>
      <c r="P43" s="29">
        <v>2</v>
      </c>
      <c r="Q43" s="29">
        <v>3</v>
      </c>
      <c r="R43" s="27">
        <f t="shared" si="5"/>
        <v>6</v>
      </c>
      <c r="S43" s="34">
        <f t="shared" si="6"/>
        <v>0</v>
      </c>
      <c r="T43" s="34">
        <f t="shared" si="7"/>
        <v>0</v>
      </c>
      <c r="U43" s="34">
        <f t="shared" si="8"/>
        <v>0</v>
      </c>
      <c r="V43" s="34">
        <f t="shared" si="9"/>
        <v>0</v>
      </c>
      <c r="W43" s="35">
        <f t="shared" si="27"/>
        <v>0</v>
      </c>
      <c r="X43" s="35">
        <f t="shared" si="28"/>
        <v>0</v>
      </c>
      <c r="Y43" s="35">
        <f t="shared" si="29"/>
        <v>0</v>
      </c>
      <c r="Z43" s="37">
        <f t="shared" si="13"/>
        <v>0</v>
      </c>
      <c r="AA43" s="37">
        <f t="shared" si="14"/>
        <v>0</v>
      </c>
      <c r="AB43" s="10">
        <f>IF(ISERROR(VLOOKUP($D43,ResultxEstandar!$A:$E,3,FALSE)),0,VLOOKUP($D43,ResultxEstandar!$A:$E,3,FALSE))</f>
        <v>0</v>
      </c>
      <c r="AC43" s="10">
        <f>IF(ISERROR(VLOOKUP($D43,ResultxEstandar!$A:$E,4,FALSE)),0,VLOOKUP($D43,ResultxEstandar!$A:$E,4,FALSE))</f>
        <v>0</v>
      </c>
      <c r="AD43" s="10">
        <f>IF(ISERROR(VLOOKUP($D43,ResultxEstandar!$A:$E,5,FALSE)),0,VLOOKUP($D43,ResultxEstandar!$A:$E,5,FALSE))</f>
        <v>0</v>
      </c>
      <c r="AE43" s="38">
        <f t="shared" si="15"/>
        <v>0</v>
      </c>
      <c r="AF43" s="39">
        <f t="shared" si="16"/>
        <v>0</v>
      </c>
      <c r="AG43" s="39">
        <f t="shared" si="17"/>
        <v>0</v>
      </c>
      <c r="AH43" s="39">
        <f t="shared" si="18"/>
        <v>0</v>
      </c>
      <c r="AI43" s="39">
        <f t="shared" si="19"/>
        <v>0</v>
      </c>
      <c r="AJ43" s="41">
        <f t="shared" si="20"/>
        <v>0</v>
      </c>
      <c r="AK43" s="41">
        <f t="shared" si="21"/>
        <v>0</v>
      </c>
      <c r="AL43" s="41">
        <f t="shared" si="22"/>
        <v>0</v>
      </c>
      <c r="AM43" s="42">
        <f t="shared" si="23"/>
        <v>0</v>
      </c>
    </row>
    <row r="44" spans="2:39" ht="22.5" x14ac:dyDescent="0.2">
      <c r="B44" s="11"/>
      <c r="C44" s="8"/>
      <c r="D44" s="9" t="s">
        <v>526</v>
      </c>
      <c r="E44" s="164" t="s">
        <v>527</v>
      </c>
      <c r="F44" s="10">
        <f>IF(ISERROR(VLOOKUP($D44,CriteriosxEstandares!$A:$E,2,FALSE)),0,VLOOKUP($D44,CriteriosxEstandares!$A:$E,2,FALSE))</f>
        <v>0</v>
      </c>
      <c r="G44" s="10">
        <f>IF(ISERROR(VLOOKUP($D44,CriteriosxEstandares!$A:$E,3,FALSE)),0,VLOOKUP($D44,CriteriosxEstandares!$A:$E,3,FALSE))</f>
        <v>0</v>
      </c>
      <c r="H44" s="10">
        <f>IF(ISERROR(VLOOKUP($D44,CriteriosxEstandares!$A:$E,4,FALSE)),0,VLOOKUP($D44,CriteriosxEstandares!$A:$E,4,FALSE))</f>
        <v>0</v>
      </c>
      <c r="I44" s="10">
        <f>IF(ISERROR(VLOOKUP($D44,CriteriosxEstandares!$A:$E,5,FALSE)),0,VLOOKUP($D44,CriteriosxEstandares!$A:$E,5,FALSE))</f>
        <v>0</v>
      </c>
      <c r="J44" s="27">
        <f t="shared" si="0"/>
        <v>0</v>
      </c>
      <c r="K44" s="28">
        <f t="shared" si="1"/>
        <v>0</v>
      </c>
      <c r="L44" s="28">
        <f t="shared" si="2"/>
        <v>0</v>
      </c>
      <c r="M44" s="28">
        <f t="shared" si="3"/>
        <v>0</v>
      </c>
      <c r="N44" s="28">
        <f t="shared" si="4"/>
        <v>0</v>
      </c>
      <c r="O44" s="29">
        <v>1</v>
      </c>
      <c r="P44" s="29">
        <v>2</v>
      </c>
      <c r="Q44" s="29">
        <v>3</v>
      </c>
      <c r="R44" s="27">
        <f t="shared" si="5"/>
        <v>6</v>
      </c>
      <c r="S44" s="34">
        <f t="shared" si="6"/>
        <v>0</v>
      </c>
      <c r="T44" s="34">
        <f t="shared" si="7"/>
        <v>0</v>
      </c>
      <c r="U44" s="34">
        <f t="shared" si="8"/>
        <v>0</v>
      </c>
      <c r="V44" s="34">
        <f t="shared" si="9"/>
        <v>0</v>
      </c>
      <c r="W44" s="35">
        <f t="shared" ref="W44:W54" si="30">IF(ISERR(S44/$V44*100),0,S44/$V44*100)</f>
        <v>0</v>
      </c>
      <c r="X44" s="35">
        <f t="shared" ref="X44:X54" si="31">IF(ISERR(T44/$V44*100),0,T44/$V44*100)</f>
        <v>0</v>
      </c>
      <c r="Y44" s="35">
        <f t="shared" ref="Y44:Y54" si="32">IF(ISERR(U44/$V44*100),0,U44/$V44*100)</f>
        <v>0</v>
      </c>
      <c r="Z44" s="37">
        <f t="shared" si="13"/>
        <v>0</v>
      </c>
      <c r="AA44" s="37">
        <f t="shared" si="14"/>
        <v>0</v>
      </c>
      <c r="AB44" s="10">
        <f>IF(ISERROR(VLOOKUP($D44,ResultxEstandar!$A:$E,3,FALSE)),0,VLOOKUP($D44,ResultxEstandar!$A:$E,3,FALSE))</f>
        <v>0</v>
      </c>
      <c r="AC44" s="10">
        <f>IF(ISERROR(VLOOKUP($D44,ResultxEstandar!$A:$E,4,FALSE)),0,VLOOKUP($D44,ResultxEstandar!$A:$E,4,FALSE))</f>
        <v>0</v>
      </c>
      <c r="AD44" s="10">
        <f>IF(ISERROR(VLOOKUP($D44,ResultxEstandar!$A:$E,5,FALSE)),0,VLOOKUP($D44,ResultxEstandar!$A:$E,5,FALSE))</f>
        <v>0</v>
      </c>
      <c r="AE44" s="38">
        <f t="shared" si="15"/>
        <v>0</v>
      </c>
      <c r="AF44" s="39">
        <f t="shared" si="16"/>
        <v>0</v>
      </c>
      <c r="AG44" s="39">
        <f t="shared" si="17"/>
        <v>0</v>
      </c>
      <c r="AH44" s="39">
        <f t="shared" si="18"/>
        <v>0</v>
      </c>
      <c r="AI44" s="39">
        <f t="shared" si="19"/>
        <v>0</v>
      </c>
      <c r="AJ44" s="41">
        <f t="shared" si="20"/>
        <v>0</v>
      </c>
      <c r="AK44" s="41">
        <f t="shared" si="21"/>
        <v>0</v>
      </c>
      <c r="AL44" s="41">
        <f t="shared" si="22"/>
        <v>0</v>
      </c>
      <c r="AM44" s="42">
        <f t="shared" si="23"/>
        <v>0</v>
      </c>
    </row>
    <row r="45" spans="2:39" ht="25.5" x14ac:dyDescent="0.2">
      <c r="B45" s="7" t="s">
        <v>393</v>
      </c>
      <c r="C45" s="13" t="s">
        <v>394</v>
      </c>
      <c r="D45" s="9" t="s">
        <v>528</v>
      </c>
      <c r="E45" s="164" t="s">
        <v>396</v>
      </c>
      <c r="F45" s="10">
        <f>IF(ISERROR(VLOOKUP($D45,CriteriosxEstandares!$A:$E,2,FALSE)),0,VLOOKUP($D45,CriteriosxEstandares!$A:$E,2,FALSE))</f>
        <v>0</v>
      </c>
      <c r="G45" s="10">
        <f>IF(ISERROR(VLOOKUP($D45,CriteriosxEstandares!$A:$E,3,FALSE)),0,VLOOKUP($D45,CriteriosxEstandares!$A:$E,3,FALSE))</f>
        <v>0</v>
      </c>
      <c r="H45" s="10">
        <f>IF(ISERROR(VLOOKUP($D45,CriteriosxEstandares!$A:$E,4,FALSE)),0,VLOOKUP($D45,CriteriosxEstandares!$A:$E,4,FALSE))</f>
        <v>0</v>
      </c>
      <c r="I45" s="10">
        <f>IF(ISERROR(VLOOKUP($D45,CriteriosxEstandares!$A:$E,5,FALSE)),0,VLOOKUP($D45,CriteriosxEstandares!$A:$E,5,FALSE))</f>
        <v>0</v>
      </c>
      <c r="J45" s="27">
        <f t="shared" si="0"/>
        <v>0</v>
      </c>
      <c r="K45" s="28">
        <f t="shared" si="1"/>
        <v>0</v>
      </c>
      <c r="L45" s="28">
        <f t="shared" si="2"/>
        <v>0</v>
      </c>
      <c r="M45" s="28">
        <f t="shared" si="3"/>
        <v>0</v>
      </c>
      <c r="N45" s="28">
        <f t="shared" si="4"/>
        <v>0</v>
      </c>
      <c r="O45" s="29">
        <v>1</v>
      </c>
      <c r="P45" s="29">
        <v>2</v>
      </c>
      <c r="Q45" s="29">
        <v>3</v>
      </c>
      <c r="R45" s="27">
        <f t="shared" si="5"/>
        <v>6</v>
      </c>
      <c r="S45" s="34">
        <f t="shared" si="6"/>
        <v>0</v>
      </c>
      <c r="T45" s="34">
        <f t="shared" si="7"/>
        <v>0</v>
      </c>
      <c r="U45" s="34">
        <f t="shared" si="8"/>
        <v>0</v>
      </c>
      <c r="V45" s="34">
        <f t="shared" si="9"/>
        <v>0</v>
      </c>
      <c r="W45" s="35">
        <f t="shared" si="30"/>
        <v>0</v>
      </c>
      <c r="X45" s="35">
        <f t="shared" si="31"/>
        <v>0</v>
      </c>
      <c r="Y45" s="35">
        <f t="shared" si="32"/>
        <v>0</v>
      </c>
      <c r="Z45" s="37">
        <f t="shared" si="13"/>
        <v>0</v>
      </c>
      <c r="AA45" s="37">
        <f t="shared" si="14"/>
        <v>0</v>
      </c>
      <c r="AB45" s="10">
        <f>IF(ISERROR(VLOOKUP($D45,ResultxEstandar!$A:$E,3,FALSE)),0,VLOOKUP($D45,ResultxEstandar!$A:$E,3,FALSE))</f>
        <v>0</v>
      </c>
      <c r="AC45" s="10">
        <f>IF(ISERROR(VLOOKUP($D45,ResultxEstandar!$A:$E,4,FALSE)),0,VLOOKUP($D45,ResultxEstandar!$A:$E,4,FALSE))</f>
        <v>0</v>
      </c>
      <c r="AD45" s="10">
        <f>IF(ISERROR(VLOOKUP($D45,ResultxEstandar!$A:$E,5,FALSE)),0,VLOOKUP($D45,ResultxEstandar!$A:$E,5,FALSE))</f>
        <v>0</v>
      </c>
      <c r="AE45" s="38">
        <f t="shared" si="15"/>
        <v>0</v>
      </c>
      <c r="AF45" s="39">
        <f t="shared" si="16"/>
        <v>0</v>
      </c>
      <c r="AG45" s="39">
        <f t="shared" si="17"/>
        <v>0</v>
      </c>
      <c r="AH45" s="39">
        <f t="shared" si="18"/>
        <v>0</v>
      </c>
      <c r="AI45" s="39">
        <f t="shared" si="19"/>
        <v>0</v>
      </c>
      <c r="AJ45" s="41">
        <f t="shared" si="20"/>
        <v>0</v>
      </c>
      <c r="AK45" s="41">
        <f t="shared" si="21"/>
        <v>0</v>
      </c>
      <c r="AL45" s="41">
        <f t="shared" si="22"/>
        <v>0</v>
      </c>
      <c r="AM45" s="42">
        <f t="shared" si="23"/>
        <v>0</v>
      </c>
    </row>
    <row r="46" spans="2:39" ht="22.5" x14ac:dyDescent="0.2">
      <c r="B46" s="11"/>
      <c r="C46" s="8"/>
      <c r="D46" s="9" t="s">
        <v>529</v>
      </c>
      <c r="E46" s="164" t="s">
        <v>530</v>
      </c>
      <c r="F46" s="10">
        <f>IF(ISERROR(VLOOKUP($D46,CriteriosxEstandares!$A:$E,2,FALSE)),0,VLOOKUP($D46,CriteriosxEstandares!$A:$E,2,FALSE))</f>
        <v>0</v>
      </c>
      <c r="G46" s="10">
        <f>IF(ISERROR(VLOOKUP($D46,CriteriosxEstandares!$A:$E,3,FALSE)),0,VLOOKUP($D46,CriteriosxEstandares!$A:$E,3,FALSE))</f>
        <v>0</v>
      </c>
      <c r="H46" s="10">
        <f>IF(ISERROR(VLOOKUP($D46,CriteriosxEstandares!$A:$E,4,FALSE)),0,VLOOKUP($D46,CriteriosxEstandares!$A:$E,4,FALSE))</f>
        <v>0</v>
      </c>
      <c r="I46" s="10">
        <f>IF(ISERROR(VLOOKUP($D46,CriteriosxEstandares!$A:$E,5,FALSE)),0,VLOOKUP($D46,CriteriosxEstandares!$A:$E,5,FALSE))</f>
        <v>0</v>
      </c>
      <c r="J46" s="27">
        <f t="shared" si="0"/>
        <v>0</v>
      </c>
      <c r="K46" s="28">
        <f t="shared" si="1"/>
        <v>0</v>
      </c>
      <c r="L46" s="28">
        <f t="shared" si="2"/>
        <v>0</v>
      </c>
      <c r="M46" s="28">
        <f t="shared" si="3"/>
        <v>0</v>
      </c>
      <c r="N46" s="28">
        <f t="shared" si="4"/>
        <v>0</v>
      </c>
      <c r="O46" s="29">
        <v>1</v>
      </c>
      <c r="P46" s="29">
        <v>2</v>
      </c>
      <c r="Q46" s="29">
        <v>3</v>
      </c>
      <c r="R46" s="27">
        <f t="shared" si="5"/>
        <v>6</v>
      </c>
      <c r="S46" s="34">
        <f t="shared" si="6"/>
        <v>0</v>
      </c>
      <c r="T46" s="34">
        <f t="shared" si="7"/>
        <v>0</v>
      </c>
      <c r="U46" s="34">
        <f t="shared" si="8"/>
        <v>0</v>
      </c>
      <c r="V46" s="34">
        <f t="shared" si="9"/>
        <v>0</v>
      </c>
      <c r="W46" s="35">
        <f t="shared" si="30"/>
        <v>0</v>
      </c>
      <c r="X46" s="35">
        <f t="shared" si="31"/>
        <v>0</v>
      </c>
      <c r="Y46" s="35">
        <f t="shared" si="32"/>
        <v>0</v>
      </c>
      <c r="Z46" s="37">
        <f t="shared" si="13"/>
        <v>0</v>
      </c>
      <c r="AA46" s="37">
        <f t="shared" si="14"/>
        <v>0</v>
      </c>
      <c r="AB46" s="10">
        <f>IF(ISERROR(VLOOKUP($D46,ResultxEstandar!$A:$E,3,FALSE)),0,VLOOKUP($D46,ResultxEstandar!$A:$E,3,FALSE))</f>
        <v>0</v>
      </c>
      <c r="AC46" s="10">
        <f>IF(ISERROR(VLOOKUP($D46,ResultxEstandar!$A:$E,4,FALSE)),0,VLOOKUP($D46,ResultxEstandar!$A:$E,4,FALSE))</f>
        <v>0</v>
      </c>
      <c r="AD46" s="10">
        <f>IF(ISERROR(VLOOKUP($D46,ResultxEstandar!$A:$E,5,FALSE)),0,VLOOKUP($D46,ResultxEstandar!$A:$E,5,FALSE))</f>
        <v>0</v>
      </c>
      <c r="AE46" s="38">
        <f t="shared" si="15"/>
        <v>0</v>
      </c>
      <c r="AF46" s="39">
        <f t="shared" si="16"/>
        <v>0</v>
      </c>
      <c r="AG46" s="39">
        <f t="shared" si="17"/>
        <v>0</v>
      </c>
      <c r="AH46" s="39">
        <f t="shared" si="18"/>
        <v>0</v>
      </c>
      <c r="AI46" s="39">
        <f t="shared" si="19"/>
        <v>0</v>
      </c>
      <c r="AJ46" s="41">
        <f t="shared" si="20"/>
        <v>0</v>
      </c>
      <c r="AK46" s="41">
        <f t="shared" si="21"/>
        <v>0</v>
      </c>
      <c r="AL46" s="41">
        <f t="shared" si="22"/>
        <v>0</v>
      </c>
      <c r="AM46" s="42">
        <f t="shared" si="23"/>
        <v>0</v>
      </c>
    </row>
    <row r="47" spans="2:39" ht="22.5" x14ac:dyDescent="0.2">
      <c r="B47" s="14"/>
      <c r="C47" s="8"/>
      <c r="D47" s="9" t="s">
        <v>531</v>
      </c>
      <c r="E47" s="164" t="s">
        <v>532</v>
      </c>
      <c r="F47" s="10">
        <f>IF(ISERROR(VLOOKUP($D47,CriteriosxEstandares!$A:$E,2,FALSE)),0,VLOOKUP($D47,CriteriosxEstandares!$A:$E,2,FALSE))</f>
        <v>0</v>
      </c>
      <c r="G47" s="10">
        <f>IF(ISERROR(VLOOKUP($D47,CriteriosxEstandares!$A:$E,3,FALSE)),0,VLOOKUP($D47,CriteriosxEstandares!$A:$E,3,FALSE))</f>
        <v>0</v>
      </c>
      <c r="H47" s="10">
        <f>IF(ISERROR(VLOOKUP($D47,CriteriosxEstandares!$A:$E,4,FALSE)),0,VLOOKUP($D47,CriteriosxEstandares!$A:$E,4,FALSE))</f>
        <v>0</v>
      </c>
      <c r="I47" s="10">
        <f>IF(ISERROR(VLOOKUP($D47,CriteriosxEstandares!$A:$E,5,FALSE)),0,VLOOKUP($D47,CriteriosxEstandares!$A:$E,5,FALSE))</f>
        <v>0</v>
      </c>
      <c r="J47" s="27">
        <f t="shared" si="0"/>
        <v>0</v>
      </c>
      <c r="K47" s="28">
        <f t="shared" si="1"/>
        <v>0</v>
      </c>
      <c r="L47" s="28">
        <f t="shared" si="2"/>
        <v>0</v>
      </c>
      <c r="M47" s="28">
        <f t="shared" si="3"/>
        <v>0</v>
      </c>
      <c r="N47" s="28">
        <f t="shared" si="4"/>
        <v>0</v>
      </c>
      <c r="O47" s="29">
        <v>1</v>
      </c>
      <c r="P47" s="29">
        <v>2</v>
      </c>
      <c r="Q47" s="29">
        <v>3</v>
      </c>
      <c r="R47" s="27">
        <f t="shared" si="5"/>
        <v>6</v>
      </c>
      <c r="S47" s="34">
        <f t="shared" si="6"/>
        <v>0</v>
      </c>
      <c r="T47" s="34">
        <f t="shared" si="7"/>
        <v>0</v>
      </c>
      <c r="U47" s="34">
        <f t="shared" si="8"/>
        <v>0</v>
      </c>
      <c r="V47" s="34">
        <f t="shared" si="9"/>
        <v>0</v>
      </c>
      <c r="W47" s="35">
        <f t="shared" si="30"/>
        <v>0</v>
      </c>
      <c r="X47" s="35">
        <f t="shared" si="31"/>
        <v>0</v>
      </c>
      <c r="Y47" s="35">
        <f t="shared" si="32"/>
        <v>0</v>
      </c>
      <c r="Z47" s="37">
        <f t="shared" si="13"/>
        <v>0</v>
      </c>
      <c r="AA47" s="37">
        <f t="shared" si="14"/>
        <v>0</v>
      </c>
      <c r="AB47" s="10">
        <f>IF(ISERROR(VLOOKUP($D47,ResultxEstandar!$A:$E,3,FALSE)),0,VLOOKUP($D47,ResultxEstandar!$A:$E,3,FALSE))</f>
        <v>0</v>
      </c>
      <c r="AC47" s="10">
        <f>IF(ISERROR(VLOOKUP($D47,ResultxEstandar!$A:$E,4,FALSE)),0,VLOOKUP($D47,ResultxEstandar!$A:$E,4,FALSE))</f>
        <v>0</v>
      </c>
      <c r="AD47" s="10">
        <f>IF(ISERROR(VLOOKUP($D47,ResultxEstandar!$A:$E,5,FALSE)),0,VLOOKUP($D47,ResultxEstandar!$A:$E,5,FALSE))</f>
        <v>0</v>
      </c>
      <c r="AE47" s="38">
        <f t="shared" si="15"/>
        <v>0</v>
      </c>
      <c r="AF47" s="39">
        <f t="shared" si="16"/>
        <v>0</v>
      </c>
      <c r="AG47" s="39">
        <f t="shared" si="17"/>
        <v>0</v>
      </c>
      <c r="AH47" s="39">
        <f t="shared" si="18"/>
        <v>0</v>
      </c>
      <c r="AI47" s="39">
        <f t="shared" si="19"/>
        <v>0</v>
      </c>
      <c r="AJ47" s="41">
        <f t="shared" si="20"/>
        <v>0</v>
      </c>
      <c r="AK47" s="41">
        <f t="shared" si="21"/>
        <v>0</v>
      </c>
      <c r="AL47" s="41">
        <f t="shared" si="22"/>
        <v>0</v>
      </c>
      <c r="AM47" s="42">
        <f t="shared" si="23"/>
        <v>0</v>
      </c>
    </row>
    <row r="48" spans="2:39" ht="25.5" x14ac:dyDescent="0.2">
      <c r="B48" s="7" t="s">
        <v>448</v>
      </c>
      <c r="C48" s="13" t="s">
        <v>449</v>
      </c>
      <c r="D48" s="9" t="s">
        <v>533</v>
      </c>
      <c r="E48" s="164" t="s">
        <v>534</v>
      </c>
      <c r="F48" s="10">
        <f>IF(ISERROR(VLOOKUP($D48,CriteriosxEstandares!$A:$E,2,FALSE)),0,VLOOKUP($D48,CriteriosxEstandares!$A:$E,2,FALSE))</f>
        <v>0</v>
      </c>
      <c r="G48" s="10">
        <f>IF(ISERROR(VLOOKUP($D48,CriteriosxEstandares!$A:$E,3,FALSE)),0,VLOOKUP($D48,CriteriosxEstandares!$A:$E,3,FALSE))</f>
        <v>0</v>
      </c>
      <c r="H48" s="10">
        <f>IF(ISERROR(VLOOKUP($D48,CriteriosxEstandares!$A:$E,4,FALSE)),0,VLOOKUP($D48,CriteriosxEstandares!$A:$E,4,FALSE))</f>
        <v>0</v>
      </c>
      <c r="I48" s="10">
        <f>IF(ISERROR(VLOOKUP($D48,CriteriosxEstandares!$A:$E,5,FALSE)),0,VLOOKUP($D48,CriteriosxEstandares!$A:$E,5,FALSE))</f>
        <v>0</v>
      </c>
      <c r="J48" s="27">
        <f t="shared" si="0"/>
        <v>0</v>
      </c>
      <c r="K48" s="28">
        <f t="shared" si="1"/>
        <v>0</v>
      </c>
      <c r="L48" s="28">
        <f t="shared" si="2"/>
        <v>0</v>
      </c>
      <c r="M48" s="28">
        <f t="shared" si="3"/>
        <v>0</v>
      </c>
      <c r="N48" s="28">
        <f t="shared" si="4"/>
        <v>0</v>
      </c>
      <c r="O48" s="29">
        <v>1</v>
      </c>
      <c r="P48" s="29">
        <v>2</v>
      </c>
      <c r="Q48" s="29">
        <v>3</v>
      </c>
      <c r="R48" s="27">
        <f t="shared" si="5"/>
        <v>6</v>
      </c>
      <c r="S48" s="34">
        <f t="shared" si="6"/>
        <v>0</v>
      </c>
      <c r="T48" s="34">
        <f t="shared" si="7"/>
        <v>0</v>
      </c>
      <c r="U48" s="34">
        <f t="shared" si="8"/>
        <v>0</v>
      </c>
      <c r="V48" s="34">
        <f t="shared" si="9"/>
        <v>0</v>
      </c>
      <c r="W48" s="35">
        <f t="shared" si="30"/>
        <v>0</v>
      </c>
      <c r="X48" s="35">
        <f t="shared" si="31"/>
        <v>0</v>
      </c>
      <c r="Y48" s="35">
        <f t="shared" si="32"/>
        <v>0</v>
      </c>
      <c r="Z48" s="37">
        <f t="shared" si="13"/>
        <v>0</v>
      </c>
      <c r="AA48" s="37">
        <f t="shared" si="14"/>
        <v>0</v>
      </c>
      <c r="AB48" s="10">
        <f>IF(ISERROR(VLOOKUP($D48,ResultxEstandar!$A:$E,3,FALSE)),0,VLOOKUP($D48,ResultxEstandar!$A:$E,3,FALSE))</f>
        <v>0</v>
      </c>
      <c r="AC48" s="10">
        <f>IF(ISERROR(VLOOKUP($D48,ResultxEstandar!$A:$E,4,FALSE)),0,VLOOKUP($D48,ResultxEstandar!$A:$E,4,FALSE))</f>
        <v>0</v>
      </c>
      <c r="AD48" s="10">
        <f>IF(ISERROR(VLOOKUP($D48,ResultxEstandar!$A:$E,5,FALSE)),0,VLOOKUP($D48,ResultxEstandar!$A:$E,5,FALSE))</f>
        <v>0</v>
      </c>
      <c r="AE48" s="38">
        <f t="shared" si="15"/>
        <v>0</v>
      </c>
      <c r="AF48" s="39">
        <f t="shared" si="16"/>
        <v>0</v>
      </c>
      <c r="AG48" s="39">
        <f t="shared" si="17"/>
        <v>0</v>
      </c>
      <c r="AH48" s="39">
        <f t="shared" si="18"/>
        <v>0</v>
      </c>
      <c r="AI48" s="39">
        <f t="shared" si="19"/>
        <v>0</v>
      </c>
      <c r="AJ48" s="41">
        <f t="shared" si="20"/>
        <v>0</v>
      </c>
      <c r="AK48" s="41">
        <f t="shared" si="21"/>
        <v>0</v>
      </c>
      <c r="AL48" s="41">
        <f t="shared" si="22"/>
        <v>0</v>
      </c>
      <c r="AM48" s="42">
        <f t="shared" si="23"/>
        <v>0</v>
      </c>
    </row>
    <row r="49" spans="2:39" ht="22.5" x14ac:dyDescent="0.2">
      <c r="B49" s="11"/>
      <c r="C49" s="8"/>
      <c r="D49" s="9" t="s">
        <v>535</v>
      </c>
      <c r="E49" s="164" t="s">
        <v>536</v>
      </c>
      <c r="F49" s="10">
        <f>IF(ISERROR(VLOOKUP($D49,CriteriosxEstandares!$A:$E,2,FALSE)),0,VLOOKUP($D49,CriteriosxEstandares!$A:$E,2,FALSE))</f>
        <v>0</v>
      </c>
      <c r="G49" s="10">
        <f>IF(ISERROR(VLOOKUP($D49,CriteriosxEstandares!$A:$E,3,FALSE)),0,VLOOKUP($D49,CriteriosxEstandares!$A:$E,3,FALSE))</f>
        <v>0</v>
      </c>
      <c r="H49" s="10">
        <f>IF(ISERROR(VLOOKUP($D49,CriteriosxEstandares!$A:$E,4,FALSE)),0,VLOOKUP($D49,CriteriosxEstandares!$A:$E,4,FALSE))</f>
        <v>0</v>
      </c>
      <c r="I49" s="10">
        <f>IF(ISERROR(VLOOKUP($D49,CriteriosxEstandares!$A:$E,5,FALSE)),0,VLOOKUP($D49,CriteriosxEstandares!$A:$E,5,FALSE))</f>
        <v>0</v>
      </c>
      <c r="J49" s="27">
        <f t="shared" si="0"/>
        <v>0</v>
      </c>
      <c r="K49" s="28">
        <f t="shared" si="1"/>
        <v>0</v>
      </c>
      <c r="L49" s="28">
        <f t="shared" si="2"/>
        <v>0</v>
      </c>
      <c r="M49" s="28">
        <f t="shared" si="3"/>
        <v>0</v>
      </c>
      <c r="N49" s="28">
        <f t="shared" si="4"/>
        <v>0</v>
      </c>
      <c r="O49" s="29">
        <v>1</v>
      </c>
      <c r="P49" s="29">
        <v>2</v>
      </c>
      <c r="Q49" s="29">
        <v>3</v>
      </c>
      <c r="R49" s="27">
        <f t="shared" si="5"/>
        <v>6</v>
      </c>
      <c r="S49" s="34">
        <f t="shared" si="6"/>
        <v>0</v>
      </c>
      <c r="T49" s="34">
        <f t="shared" si="7"/>
        <v>0</v>
      </c>
      <c r="U49" s="34">
        <f t="shared" si="8"/>
        <v>0</v>
      </c>
      <c r="V49" s="34">
        <f t="shared" si="9"/>
        <v>0</v>
      </c>
      <c r="W49" s="35">
        <f t="shared" si="30"/>
        <v>0</v>
      </c>
      <c r="X49" s="35">
        <f t="shared" si="31"/>
        <v>0</v>
      </c>
      <c r="Y49" s="35">
        <f t="shared" si="32"/>
        <v>0</v>
      </c>
      <c r="Z49" s="37">
        <f t="shared" si="13"/>
        <v>0</v>
      </c>
      <c r="AA49" s="37">
        <f t="shared" si="14"/>
        <v>0</v>
      </c>
      <c r="AB49" s="10">
        <f>IF(ISERROR(VLOOKUP($D49,ResultxEstandar!$A:$E,3,FALSE)),0,VLOOKUP($D49,ResultxEstandar!$A:$E,3,FALSE))</f>
        <v>0</v>
      </c>
      <c r="AC49" s="10">
        <f>IF(ISERROR(VLOOKUP($D49,ResultxEstandar!$A:$E,4,FALSE)),0,VLOOKUP($D49,ResultxEstandar!$A:$E,4,FALSE))</f>
        <v>0</v>
      </c>
      <c r="AD49" s="10">
        <f>IF(ISERROR(VLOOKUP($D49,ResultxEstandar!$A:$E,5,FALSE)),0,VLOOKUP($D49,ResultxEstandar!$A:$E,5,FALSE))</f>
        <v>0</v>
      </c>
      <c r="AE49" s="38">
        <f t="shared" si="15"/>
        <v>0</v>
      </c>
      <c r="AF49" s="39">
        <f t="shared" si="16"/>
        <v>0</v>
      </c>
      <c r="AG49" s="39">
        <f t="shared" si="17"/>
        <v>0</v>
      </c>
      <c r="AH49" s="39">
        <f t="shared" si="18"/>
        <v>0</v>
      </c>
      <c r="AI49" s="39">
        <f t="shared" si="19"/>
        <v>0</v>
      </c>
      <c r="AJ49" s="41">
        <f t="shared" si="20"/>
        <v>0</v>
      </c>
      <c r="AK49" s="41">
        <f t="shared" si="21"/>
        <v>0</v>
      </c>
      <c r="AL49" s="41">
        <f t="shared" si="22"/>
        <v>0</v>
      </c>
      <c r="AM49" s="42">
        <f t="shared" si="23"/>
        <v>0</v>
      </c>
    </row>
    <row r="50" spans="2:39" x14ac:dyDescent="0.2">
      <c r="B50" s="11"/>
      <c r="C50" s="8"/>
      <c r="D50" s="9" t="s">
        <v>537</v>
      </c>
      <c r="E50" s="164" t="s">
        <v>538</v>
      </c>
      <c r="F50" s="10">
        <f>IF(ISERROR(VLOOKUP($D50,CriteriosxEstandares!$A:$E,2,FALSE)),0,VLOOKUP($D50,CriteriosxEstandares!$A:$E,2,FALSE))</f>
        <v>0</v>
      </c>
      <c r="G50" s="10">
        <f>IF(ISERROR(VLOOKUP($D50,CriteriosxEstandares!$A:$E,3,FALSE)),0,VLOOKUP($D50,CriteriosxEstandares!$A:$E,3,FALSE))</f>
        <v>0</v>
      </c>
      <c r="H50" s="10">
        <f>IF(ISERROR(VLOOKUP($D50,CriteriosxEstandares!$A:$E,4,FALSE)),0,VLOOKUP($D50,CriteriosxEstandares!$A:$E,4,FALSE))</f>
        <v>0</v>
      </c>
      <c r="I50" s="10">
        <f>IF(ISERROR(VLOOKUP($D50,CriteriosxEstandares!$A:$E,5,FALSE)),0,VLOOKUP($D50,CriteriosxEstandares!$A:$E,5,FALSE))</f>
        <v>0</v>
      </c>
      <c r="J50" s="27">
        <f t="shared" si="0"/>
        <v>0</v>
      </c>
      <c r="K50" s="28">
        <f t="shared" si="1"/>
        <v>0</v>
      </c>
      <c r="L50" s="28">
        <f t="shared" si="2"/>
        <v>0</v>
      </c>
      <c r="M50" s="28">
        <f t="shared" si="3"/>
        <v>0</v>
      </c>
      <c r="N50" s="28">
        <f t="shared" si="4"/>
        <v>0</v>
      </c>
      <c r="O50" s="29">
        <v>1</v>
      </c>
      <c r="P50" s="29">
        <v>2</v>
      </c>
      <c r="Q50" s="29">
        <v>3</v>
      </c>
      <c r="R50" s="27">
        <f t="shared" si="5"/>
        <v>6</v>
      </c>
      <c r="S50" s="34">
        <f t="shared" si="6"/>
        <v>0</v>
      </c>
      <c r="T50" s="34">
        <f t="shared" si="7"/>
        <v>0</v>
      </c>
      <c r="U50" s="34">
        <f t="shared" si="8"/>
        <v>0</v>
      </c>
      <c r="V50" s="34">
        <f t="shared" si="9"/>
        <v>0</v>
      </c>
      <c r="W50" s="35">
        <f t="shared" si="30"/>
        <v>0</v>
      </c>
      <c r="X50" s="35">
        <f t="shared" si="31"/>
        <v>0</v>
      </c>
      <c r="Y50" s="35">
        <f t="shared" si="32"/>
        <v>0</v>
      </c>
      <c r="Z50" s="37">
        <f t="shared" si="13"/>
        <v>0</v>
      </c>
      <c r="AA50" s="37">
        <f t="shared" si="14"/>
        <v>0</v>
      </c>
      <c r="AB50" s="10">
        <f>IF(ISERROR(VLOOKUP($D50,ResultxEstandar!$A:$E,3,FALSE)),0,VLOOKUP($D50,ResultxEstandar!$A:$E,3,FALSE))</f>
        <v>0</v>
      </c>
      <c r="AC50" s="10">
        <f>IF(ISERROR(VLOOKUP($D50,ResultxEstandar!$A:$E,4,FALSE)),0,VLOOKUP($D50,ResultxEstandar!$A:$E,4,FALSE))</f>
        <v>0</v>
      </c>
      <c r="AD50" s="10">
        <f>IF(ISERROR(VLOOKUP($D50,ResultxEstandar!$A:$E,5,FALSE)),0,VLOOKUP($D50,ResultxEstandar!$A:$E,5,FALSE))</f>
        <v>0</v>
      </c>
      <c r="AE50" s="38">
        <f t="shared" si="15"/>
        <v>0</v>
      </c>
      <c r="AF50" s="39">
        <f t="shared" si="16"/>
        <v>0</v>
      </c>
      <c r="AG50" s="39">
        <f t="shared" si="17"/>
        <v>0</v>
      </c>
      <c r="AH50" s="39">
        <f t="shared" si="18"/>
        <v>0</v>
      </c>
      <c r="AI50" s="39">
        <f t="shared" si="19"/>
        <v>0</v>
      </c>
      <c r="AJ50" s="41">
        <f t="shared" si="20"/>
        <v>0</v>
      </c>
      <c r="AK50" s="41">
        <f t="shared" si="21"/>
        <v>0</v>
      </c>
      <c r="AL50" s="41">
        <f t="shared" si="22"/>
        <v>0</v>
      </c>
      <c r="AM50" s="42">
        <f t="shared" si="23"/>
        <v>0</v>
      </c>
    </row>
    <row r="51" spans="2:39" ht="33.75" x14ac:dyDescent="0.2">
      <c r="B51" s="14"/>
      <c r="C51" s="8"/>
      <c r="D51" s="9" t="s">
        <v>539</v>
      </c>
      <c r="E51" s="164" t="s">
        <v>540</v>
      </c>
      <c r="F51" s="10">
        <f>IF(ISERROR(VLOOKUP($D51,CriteriosxEstandares!$A:$E,2,FALSE)),0,VLOOKUP($D51,CriteriosxEstandares!$A:$E,2,FALSE))</f>
        <v>0</v>
      </c>
      <c r="G51" s="10">
        <f>IF(ISERROR(VLOOKUP($D51,CriteriosxEstandares!$A:$E,3,FALSE)),0,VLOOKUP($D51,CriteriosxEstandares!$A:$E,3,FALSE))</f>
        <v>0</v>
      </c>
      <c r="H51" s="10">
        <f>IF(ISERROR(VLOOKUP($D51,CriteriosxEstandares!$A:$E,4,FALSE)),0,VLOOKUP($D51,CriteriosxEstandares!$A:$E,4,FALSE))</f>
        <v>0</v>
      </c>
      <c r="I51" s="10">
        <f>IF(ISERROR(VLOOKUP($D51,CriteriosxEstandares!$A:$E,5,FALSE)),0,VLOOKUP($D51,CriteriosxEstandares!$A:$E,5,FALSE))</f>
        <v>0</v>
      </c>
      <c r="J51" s="27">
        <f t="shared" si="0"/>
        <v>0</v>
      </c>
      <c r="K51" s="28">
        <f t="shared" si="1"/>
        <v>0</v>
      </c>
      <c r="L51" s="28">
        <f t="shared" si="2"/>
        <v>0</v>
      </c>
      <c r="M51" s="28">
        <f t="shared" si="3"/>
        <v>0</v>
      </c>
      <c r="N51" s="28">
        <f t="shared" si="4"/>
        <v>0</v>
      </c>
      <c r="O51" s="29">
        <v>1</v>
      </c>
      <c r="P51" s="29">
        <v>2</v>
      </c>
      <c r="Q51" s="29">
        <v>3</v>
      </c>
      <c r="R51" s="27">
        <f t="shared" si="5"/>
        <v>6</v>
      </c>
      <c r="S51" s="34">
        <f t="shared" si="6"/>
        <v>0</v>
      </c>
      <c r="T51" s="34">
        <f t="shared" si="7"/>
        <v>0</v>
      </c>
      <c r="U51" s="34">
        <f t="shared" si="8"/>
        <v>0</v>
      </c>
      <c r="V51" s="34">
        <f t="shared" si="9"/>
        <v>0</v>
      </c>
      <c r="W51" s="35">
        <f t="shared" si="30"/>
        <v>0</v>
      </c>
      <c r="X51" s="35">
        <f t="shared" si="31"/>
        <v>0</v>
      </c>
      <c r="Y51" s="35">
        <f t="shared" si="32"/>
        <v>0</v>
      </c>
      <c r="Z51" s="37">
        <f t="shared" si="13"/>
        <v>0</v>
      </c>
      <c r="AA51" s="37">
        <f t="shared" si="14"/>
        <v>0</v>
      </c>
      <c r="AB51" s="10">
        <f>IF(ISERROR(VLOOKUP($D51,ResultxEstandar!$A:$E,3,FALSE)),0,VLOOKUP($D51,ResultxEstandar!$A:$E,3,FALSE))</f>
        <v>0</v>
      </c>
      <c r="AC51" s="10">
        <f>IF(ISERROR(VLOOKUP($D51,ResultxEstandar!$A:$E,4,FALSE)),0,VLOOKUP($D51,ResultxEstandar!$A:$E,4,FALSE))</f>
        <v>0</v>
      </c>
      <c r="AD51" s="10">
        <f>IF(ISERROR(VLOOKUP($D51,ResultxEstandar!$A:$E,5,FALSE)),0,VLOOKUP($D51,ResultxEstandar!$A:$E,5,FALSE))</f>
        <v>0</v>
      </c>
      <c r="AE51" s="38">
        <f t="shared" si="15"/>
        <v>0</v>
      </c>
      <c r="AF51" s="39">
        <f t="shared" si="16"/>
        <v>0</v>
      </c>
      <c r="AG51" s="39">
        <f t="shared" si="17"/>
        <v>0</v>
      </c>
      <c r="AH51" s="39">
        <f t="shared" si="18"/>
        <v>0</v>
      </c>
      <c r="AI51" s="39">
        <f t="shared" si="19"/>
        <v>0</v>
      </c>
      <c r="AJ51" s="41">
        <f t="shared" si="20"/>
        <v>0</v>
      </c>
      <c r="AK51" s="41">
        <f t="shared" si="21"/>
        <v>0</v>
      </c>
      <c r="AL51" s="41">
        <f t="shared" si="22"/>
        <v>0</v>
      </c>
      <c r="AM51" s="42">
        <f t="shared" si="23"/>
        <v>0</v>
      </c>
    </row>
    <row r="52" spans="2:39" ht="25.5" x14ac:dyDescent="0.2">
      <c r="B52" s="7" t="s">
        <v>451</v>
      </c>
      <c r="C52" s="13" t="s">
        <v>452</v>
      </c>
      <c r="D52" s="9" t="s">
        <v>541</v>
      </c>
      <c r="E52" s="164" t="s">
        <v>542</v>
      </c>
      <c r="F52" s="10">
        <f>IF(ISERROR(VLOOKUP($D52,CriteriosxEstandares!$A:$E,2,FALSE)),0,VLOOKUP($D52,CriteriosxEstandares!$A:$E,2,FALSE))</f>
        <v>0</v>
      </c>
      <c r="G52" s="10">
        <f>IF(ISERROR(VLOOKUP($D52,CriteriosxEstandares!$A:$E,3,FALSE)),0,VLOOKUP($D52,CriteriosxEstandares!$A:$E,3,FALSE))</f>
        <v>0</v>
      </c>
      <c r="H52" s="10">
        <f>IF(ISERROR(VLOOKUP($D52,CriteriosxEstandares!$A:$E,4,FALSE)),0,VLOOKUP($D52,CriteriosxEstandares!$A:$E,4,FALSE))</f>
        <v>0</v>
      </c>
      <c r="I52" s="10">
        <f>IF(ISERROR(VLOOKUP($D52,CriteriosxEstandares!$A:$E,5,FALSE)),0,VLOOKUP($D52,CriteriosxEstandares!$A:$E,5,FALSE))</f>
        <v>0</v>
      </c>
      <c r="J52" s="27">
        <f t="shared" si="0"/>
        <v>0</v>
      </c>
      <c r="K52" s="28">
        <f t="shared" ref="K52:M53" si="33">+G52*2</f>
        <v>0</v>
      </c>
      <c r="L52" s="28">
        <f t="shared" si="33"/>
        <v>0</v>
      </c>
      <c r="M52" s="28">
        <f t="shared" si="33"/>
        <v>0</v>
      </c>
      <c r="N52" s="28">
        <f t="shared" si="4"/>
        <v>0</v>
      </c>
      <c r="O52" s="29">
        <v>1</v>
      </c>
      <c r="P52" s="29">
        <v>2</v>
      </c>
      <c r="Q52" s="29">
        <v>3</v>
      </c>
      <c r="R52" s="27">
        <f t="shared" si="5"/>
        <v>6</v>
      </c>
      <c r="S52" s="34">
        <f t="shared" ref="S52:U53" si="34">+K52*O52</f>
        <v>0</v>
      </c>
      <c r="T52" s="34">
        <f t="shared" si="34"/>
        <v>0</v>
      </c>
      <c r="U52" s="34">
        <f t="shared" si="34"/>
        <v>0</v>
      </c>
      <c r="V52" s="34">
        <f t="shared" si="9"/>
        <v>0</v>
      </c>
      <c r="W52" s="35">
        <f t="shared" ref="W52:Y53" si="35">IF(ISERR(S52/$V52*100),0,S52/$V52*100)</f>
        <v>0</v>
      </c>
      <c r="X52" s="35">
        <f t="shared" si="35"/>
        <v>0</v>
      </c>
      <c r="Y52" s="35">
        <f t="shared" si="35"/>
        <v>0</v>
      </c>
      <c r="Z52" s="37">
        <f t="shared" si="13"/>
        <v>0</v>
      </c>
      <c r="AA52" s="37">
        <f t="shared" si="14"/>
        <v>0</v>
      </c>
      <c r="AB52" s="10">
        <f>IF(ISERROR(VLOOKUP($D52,ResultxEstandar!$A:$E,3,FALSE)),0,VLOOKUP($D52,ResultxEstandar!$A:$E,3,FALSE))</f>
        <v>0</v>
      </c>
      <c r="AC52" s="10">
        <f>IF(ISERROR(VLOOKUP($D52,ResultxEstandar!$A:$E,4,FALSE)),0,VLOOKUP($D52,ResultxEstandar!$A:$E,4,FALSE))</f>
        <v>0</v>
      </c>
      <c r="AD52" s="10">
        <f>IF(ISERROR(VLOOKUP($D52,ResultxEstandar!$A:$E,5,FALSE)),0,VLOOKUP($D52,ResultxEstandar!$A:$E,5,FALSE))</f>
        <v>0</v>
      </c>
      <c r="AE52" s="38">
        <f t="shared" si="15"/>
        <v>0</v>
      </c>
      <c r="AF52" s="39">
        <f t="shared" si="16"/>
        <v>0</v>
      </c>
      <c r="AG52" s="39">
        <f t="shared" si="17"/>
        <v>0</v>
      </c>
      <c r="AH52" s="39">
        <f t="shared" si="18"/>
        <v>0</v>
      </c>
      <c r="AI52" s="39">
        <f t="shared" si="19"/>
        <v>0</v>
      </c>
      <c r="AJ52" s="41">
        <f t="shared" ref="AJ52:AL53" si="36">IF(ISERROR(+AB52*AF52/K52),0,+AB52*AF52/K52)</f>
        <v>0</v>
      </c>
      <c r="AK52" s="41">
        <f t="shared" si="36"/>
        <v>0</v>
      </c>
      <c r="AL52" s="41">
        <f t="shared" si="36"/>
        <v>0</v>
      </c>
      <c r="AM52" s="42">
        <f t="shared" si="23"/>
        <v>0</v>
      </c>
    </row>
    <row r="53" spans="2:39" ht="22.5" x14ac:dyDescent="0.2">
      <c r="B53" s="14"/>
      <c r="C53" s="8"/>
      <c r="D53" s="9" t="s">
        <v>543</v>
      </c>
      <c r="E53" s="164" t="s">
        <v>544</v>
      </c>
      <c r="F53" s="10">
        <f>IF(ISERROR(VLOOKUP($D53,CriteriosxEstandares!$A:$E,2,FALSE)),0,VLOOKUP($D53,CriteriosxEstandares!$A:$E,2,FALSE))</f>
        <v>0</v>
      </c>
      <c r="G53" s="10">
        <f>IF(ISERROR(VLOOKUP($D53,CriteriosxEstandares!$A:$E,3,FALSE)),0,VLOOKUP($D53,CriteriosxEstandares!$A:$E,3,FALSE))</f>
        <v>0</v>
      </c>
      <c r="H53" s="10">
        <f>IF(ISERROR(VLOOKUP($D53,CriteriosxEstandares!$A:$E,4,FALSE)),0,VLOOKUP($D53,CriteriosxEstandares!$A:$E,4,FALSE))</f>
        <v>0</v>
      </c>
      <c r="I53" s="10">
        <f>IF(ISERROR(VLOOKUP($D53,CriteriosxEstandares!$A:$E,5,FALSE)),0,VLOOKUP($D53,CriteriosxEstandares!$A:$E,5,FALSE))</f>
        <v>0</v>
      </c>
      <c r="J53" s="27">
        <f t="shared" si="0"/>
        <v>0</v>
      </c>
      <c r="K53" s="28">
        <f t="shared" si="33"/>
        <v>0</v>
      </c>
      <c r="L53" s="28">
        <f t="shared" si="33"/>
        <v>0</v>
      </c>
      <c r="M53" s="28">
        <f t="shared" si="33"/>
        <v>0</v>
      </c>
      <c r="N53" s="28">
        <f t="shared" si="4"/>
        <v>0</v>
      </c>
      <c r="O53" s="29">
        <v>1</v>
      </c>
      <c r="P53" s="29">
        <v>2</v>
      </c>
      <c r="Q53" s="29">
        <v>3</v>
      </c>
      <c r="R53" s="27">
        <f t="shared" si="5"/>
        <v>6</v>
      </c>
      <c r="S53" s="34">
        <f t="shared" si="34"/>
        <v>0</v>
      </c>
      <c r="T53" s="34">
        <f t="shared" si="34"/>
        <v>0</v>
      </c>
      <c r="U53" s="34">
        <f t="shared" si="34"/>
        <v>0</v>
      </c>
      <c r="V53" s="34">
        <f t="shared" si="9"/>
        <v>0</v>
      </c>
      <c r="W53" s="35">
        <f t="shared" si="35"/>
        <v>0</v>
      </c>
      <c r="X53" s="35">
        <f t="shared" si="35"/>
        <v>0</v>
      </c>
      <c r="Y53" s="35">
        <f t="shared" si="35"/>
        <v>0</v>
      </c>
      <c r="Z53" s="37">
        <f t="shared" si="13"/>
        <v>0</v>
      </c>
      <c r="AA53" s="37">
        <f t="shared" si="14"/>
        <v>0</v>
      </c>
      <c r="AB53" s="10">
        <f>IF(ISERROR(VLOOKUP($D53,ResultxEstandar!$A:$E,3,FALSE)),0,VLOOKUP($D53,ResultxEstandar!$A:$E,3,FALSE))</f>
        <v>0</v>
      </c>
      <c r="AC53" s="10">
        <f>IF(ISERROR(VLOOKUP($D53,ResultxEstandar!$A:$E,4,FALSE)),0,VLOOKUP($D53,ResultxEstandar!$A:$E,4,FALSE))</f>
        <v>0</v>
      </c>
      <c r="AD53" s="10">
        <f>IF(ISERROR(VLOOKUP($D53,ResultxEstandar!$A:$E,5,FALSE)),0,VLOOKUP($D53,ResultxEstandar!$A:$E,5,FALSE))</f>
        <v>0</v>
      </c>
      <c r="AE53" s="38">
        <f t="shared" si="15"/>
        <v>0</v>
      </c>
      <c r="AF53" s="39">
        <f t="shared" si="16"/>
        <v>0</v>
      </c>
      <c r="AG53" s="39">
        <f t="shared" si="17"/>
        <v>0</v>
      </c>
      <c r="AH53" s="39">
        <f t="shared" si="18"/>
        <v>0</v>
      </c>
      <c r="AI53" s="39">
        <f t="shared" si="19"/>
        <v>0</v>
      </c>
      <c r="AJ53" s="41">
        <f t="shared" si="36"/>
        <v>0</v>
      </c>
      <c r="AK53" s="41">
        <f t="shared" si="36"/>
        <v>0</v>
      </c>
      <c r="AL53" s="41">
        <f t="shared" si="36"/>
        <v>0</v>
      </c>
      <c r="AM53" s="42">
        <f t="shared" si="23"/>
        <v>0</v>
      </c>
    </row>
    <row r="54" spans="2:39" ht="51" x14ac:dyDescent="0.2">
      <c r="B54" s="7" t="s">
        <v>453</v>
      </c>
      <c r="C54" s="13" t="s">
        <v>545</v>
      </c>
      <c r="D54" s="9" t="s">
        <v>546</v>
      </c>
      <c r="E54" s="164" t="s">
        <v>547</v>
      </c>
      <c r="F54" s="10">
        <f>IF(ISERROR(VLOOKUP($D54,CriteriosxEstandares!$A:$E,2,FALSE)),0,VLOOKUP($D54,CriteriosxEstandares!$A:$E,2,FALSE))</f>
        <v>0</v>
      </c>
      <c r="G54" s="10">
        <f>IF(ISERROR(VLOOKUP($D54,CriteriosxEstandares!$A:$E,3,FALSE)),0,VLOOKUP($D54,CriteriosxEstandares!$A:$E,3,FALSE))</f>
        <v>0</v>
      </c>
      <c r="H54" s="10">
        <f>IF(ISERROR(VLOOKUP($D54,CriteriosxEstandares!$A:$E,4,FALSE)),0,VLOOKUP($D54,CriteriosxEstandares!$A:$E,4,FALSE))</f>
        <v>0</v>
      </c>
      <c r="I54" s="10">
        <f>IF(ISERROR(VLOOKUP($D54,CriteriosxEstandares!$A:$E,5,FALSE)),0,VLOOKUP($D54,CriteriosxEstandares!$A:$E,5,FALSE))</f>
        <v>0</v>
      </c>
      <c r="J54" s="27">
        <f t="shared" si="0"/>
        <v>0</v>
      </c>
      <c r="K54" s="28">
        <f t="shared" si="1"/>
        <v>0</v>
      </c>
      <c r="L54" s="28">
        <f t="shared" si="2"/>
        <v>0</v>
      </c>
      <c r="M54" s="28">
        <f t="shared" si="3"/>
        <v>0</v>
      </c>
      <c r="N54" s="28">
        <f t="shared" si="4"/>
        <v>0</v>
      </c>
      <c r="O54" s="29">
        <v>1</v>
      </c>
      <c r="P54" s="29">
        <v>2</v>
      </c>
      <c r="Q54" s="29">
        <v>3</v>
      </c>
      <c r="R54" s="27">
        <f t="shared" si="5"/>
        <v>6</v>
      </c>
      <c r="S54" s="34">
        <f t="shared" si="6"/>
        <v>0</v>
      </c>
      <c r="T54" s="34">
        <f t="shared" si="7"/>
        <v>0</v>
      </c>
      <c r="U54" s="34">
        <f t="shared" si="8"/>
        <v>0</v>
      </c>
      <c r="V54" s="34">
        <f t="shared" si="9"/>
        <v>0</v>
      </c>
      <c r="W54" s="35">
        <f t="shared" si="30"/>
        <v>0</v>
      </c>
      <c r="X54" s="35">
        <f t="shared" si="31"/>
        <v>0</v>
      </c>
      <c r="Y54" s="35">
        <f t="shared" si="32"/>
        <v>0</v>
      </c>
      <c r="Z54" s="37">
        <f t="shared" si="13"/>
        <v>0</v>
      </c>
      <c r="AA54" s="37">
        <f t="shared" si="14"/>
        <v>0</v>
      </c>
      <c r="AB54" s="10">
        <f>IF(ISERROR(VLOOKUP($D54,ResultxEstandar!$A:$E,3,FALSE)),0,VLOOKUP($D54,ResultxEstandar!$A:$E,3,FALSE))</f>
        <v>0</v>
      </c>
      <c r="AC54" s="10">
        <f>IF(ISERROR(VLOOKUP($D54,ResultxEstandar!$A:$E,4,FALSE)),0,VLOOKUP($D54,ResultxEstandar!$A:$E,4,FALSE))</f>
        <v>0</v>
      </c>
      <c r="AD54" s="10">
        <f>IF(ISERROR(VLOOKUP($D54,ResultxEstandar!$A:$E,5,FALSE)),0,VLOOKUP($D54,ResultxEstandar!$A:$E,5,FALSE))</f>
        <v>0</v>
      </c>
      <c r="AE54" s="38">
        <f t="shared" si="15"/>
        <v>0</v>
      </c>
      <c r="AF54" s="39">
        <f t="shared" si="16"/>
        <v>0</v>
      </c>
      <c r="AG54" s="39">
        <f t="shared" si="17"/>
        <v>0</v>
      </c>
      <c r="AH54" s="39">
        <f t="shared" si="18"/>
        <v>0</v>
      </c>
      <c r="AI54" s="39">
        <f t="shared" si="19"/>
        <v>0</v>
      </c>
      <c r="AJ54" s="41">
        <f t="shared" si="20"/>
        <v>0</v>
      </c>
      <c r="AK54" s="41">
        <f t="shared" si="21"/>
        <v>0</v>
      </c>
      <c r="AL54" s="41">
        <f t="shared" si="22"/>
        <v>0</v>
      </c>
      <c r="AM54" s="42">
        <f t="shared" si="23"/>
        <v>0</v>
      </c>
    </row>
    <row r="55" spans="2:39" ht="22.5" x14ac:dyDescent="0.2">
      <c r="B55" s="11"/>
      <c r="C55" s="8"/>
      <c r="D55" s="9" t="s">
        <v>548</v>
      </c>
      <c r="E55" s="164" t="s">
        <v>549</v>
      </c>
      <c r="F55" s="10">
        <f>IF(ISERROR(VLOOKUP($D55,CriteriosxEstandares!$A:$E,2,FALSE)),0,VLOOKUP($D55,CriteriosxEstandares!$A:$E,2,FALSE))</f>
        <v>0</v>
      </c>
      <c r="G55" s="10">
        <f>IF(ISERROR(VLOOKUP($D55,CriteriosxEstandares!$A:$E,3,FALSE)),0,VLOOKUP($D55,CriteriosxEstandares!$A:$E,3,FALSE))</f>
        <v>0</v>
      </c>
      <c r="H55" s="10">
        <f>IF(ISERROR(VLOOKUP($D55,CriteriosxEstandares!$A:$E,4,FALSE)),0,VLOOKUP($D55,CriteriosxEstandares!$A:$E,4,FALSE))</f>
        <v>0</v>
      </c>
      <c r="I55" s="10">
        <f>IF(ISERROR(VLOOKUP($D55,CriteriosxEstandares!$A:$E,5,FALSE)),0,VLOOKUP($D55,CriteriosxEstandares!$A:$E,5,FALSE))</f>
        <v>0</v>
      </c>
      <c r="J55" s="27">
        <f t="shared" si="0"/>
        <v>0</v>
      </c>
      <c r="K55" s="28">
        <f t="shared" si="1"/>
        <v>0</v>
      </c>
      <c r="L55" s="28">
        <f t="shared" si="2"/>
        <v>0</v>
      </c>
      <c r="M55" s="28">
        <f t="shared" si="3"/>
        <v>0</v>
      </c>
      <c r="N55" s="28">
        <f t="shared" si="4"/>
        <v>0</v>
      </c>
      <c r="O55" s="29">
        <v>1</v>
      </c>
      <c r="P55" s="29">
        <v>2</v>
      </c>
      <c r="Q55" s="29">
        <v>3</v>
      </c>
      <c r="R55" s="27">
        <f t="shared" si="5"/>
        <v>6</v>
      </c>
      <c r="S55" s="34">
        <f t="shared" si="6"/>
        <v>0</v>
      </c>
      <c r="T55" s="34">
        <f t="shared" si="7"/>
        <v>0</v>
      </c>
      <c r="U55" s="34">
        <f t="shared" si="8"/>
        <v>0</v>
      </c>
      <c r="V55" s="34">
        <f t="shared" si="9"/>
        <v>0</v>
      </c>
      <c r="W55" s="35">
        <f t="shared" ref="W55:W82" si="37">IF(ISERR(S55/$V55*100),0,S55/$V55*100)</f>
        <v>0</v>
      </c>
      <c r="X55" s="35">
        <f t="shared" ref="X55:X82" si="38">IF(ISERR(T55/$V55*100),0,T55/$V55*100)</f>
        <v>0</v>
      </c>
      <c r="Y55" s="35">
        <f t="shared" ref="Y55:Y82" si="39">IF(ISERR(U55/$V55*100),0,U55/$V55*100)</f>
        <v>0</v>
      </c>
      <c r="Z55" s="37">
        <f t="shared" si="13"/>
        <v>0</v>
      </c>
      <c r="AA55" s="37">
        <f t="shared" si="14"/>
        <v>0</v>
      </c>
      <c r="AB55" s="10">
        <f>IF(ISERROR(VLOOKUP($D55,ResultxEstandar!$A:$E,3,FALSE)),0,VLOOKUP($D55,ResultxEstandar!$A:$E,3,FALSE))</f>
        <v>0</v>
      </c>
      <c r="AC55" s="10">
        <f>IF(ISERROR(VLOOKUP($D55,ResultxEstandar!$A:$E,4,FALSE)),0,VLOOKUP($D55,ResultxEstandar!$A:$E,4,FALSE))</f>
        <v>0</v>
      </c>
      <c r="AD55" s="10">
        <f>IF(ISERROR(VLOOKUP($D55,ResultxEstandar!$A:$E,5,FALSE)),0,VLOOKUP($D55,ResultxEstandar!$A:$E,5,FALSE))</f>
        <v>0</v>
      </c>
      <c r="AE55" s="38">
        <f t="shared" si="15"/>
        <v>0</v>
      </c>
      <c r="AF55" s="39">
        <f t="shared" si="16"/>
        <v>0</v>
      </c>
      <c r="AG55" s="39">
        <f t="shared" si="17"/>
        <v>0</v>
      </c>
      <c r="AH55" s="39">
        <f t="shared" si="18"/>
        <v>0</v>
      </c>
      <c r="AI55" s="39">
        <f t="shared" si="19"/>
        <v>0</v>
      </c>
      <c r="AJ55" s="41">
        <f t="shared" si="20"/>
        <v>0</v>
      </c>
      <c r="AK55" s="41">
        <f t="shared" si="21"/>
        <v>0</v>
      </c>
      <c r="AL55" s="41">
        <f t="shared" si="22"/>
        <v>0</v>
      </c>
      <c r="AM55" s="42">
        <f t="shared" si="23"/>
        <v>0</v>
      </c>
    </row>
    <row r="56" spans="2:39" ht="22.5" x14ac:dyDescent="0.2">
      <c r="B56" s="14"/>
      <c r="C56" s="8"/>
      <c r="D56" s="9" t="s">
        <v>550</v>
      </c>
      <c r="E56" s="164" t="s">
        <v>551</v>
      </c>
      <c r="F56" s="10">
        <f>IF(ISERROR(VLOOKUP($D56,CriteriosxEstandares!$A:$E,2,FALSE)),0,VLOOKUP($D56,CriteriosxEstandares!$A:$E,2,FALSE))</f>
        <v>0</v>
      </c>
      <c r="G56" s="10">
        <f>IF(ISERROR(VLOOKUP($D56,CriteriosxEstandares!$A:$E,3,FALSE)),0,VLOOKUP($D56,CriteriosxEstandares!$A:$E,3,FALSE))</f>
        <v>0</v>
      </c>
      <c r="H56" s="10">
        <f>IF(ISERROR(VLOOKUP($D56,CriteriosxEstandares!$A:$E,4,FALSE)),0,VLOOKUP($D56,CriteriosxEstandares!$A:$E,4,FALSE))</f>
        <v>0</v>
      </c>
      <c r="I56" s="10">
        <f>IF(ISERROR(VLOOKUP($D56,CriteriosxEstandares!$A:$E,5,FALSE)),0,VLOOKUP($D56,CriteriosxEstandares!$A:$E,5,FALSE))</f>
        <v>0</v>
      </c>
      <c r="J56" s="27">
        <f t="shared" si="0"/>
        <v>0</v>
      </c>
      <c r="K56" s="28">
        <f t="shared" si="1"/>
        <v>0</v>
      </c>
      <c r="L56" s="28">
        <f t="shared" si="2"/>
        <v>0</v>
      </c>
      <c r="M56" s="28">
        <f t="shared" si="3"/>
        <v>0</v>
      </c>
      <c r="N56" s="28">
        <f t="shared" si="4"/>
        <v>0</v>
      </c>
      <c r="O56" s="29">
        <v>1</v>
      </c>
      <c r="P56" s="29">
        <v>2</v>
      </c>
      <c r="Q56" s="29">
        <v>3</v>
      </c>
      <c r="R56" s="27">
        <f t="shared" si="5"/>
        <v>6</v>
      </c>
      <c r="S56" s="34">
        <f t="shared" si="6"/>
        <v>0</v>
      </c>
      <c r="T56" s="34">
        <f t="shared" si="7"/>
        <v>0</v>
      </c>
      <c r="U56" s="34">
        <f t="shared" si="8"/>
        <v>0</v>
      </c>
      <c r="V56" s="34">
        <f t="shared" si="9"/>
        <v>0</v>
      </c>
      <c r="W56" s="35">
        <f t="shared" si="37"/>
        <v>0</v>
      </c>
      <c r="X56" s="35">
        <f t="shared" si="38"/>
        <v>0</v>
      </c>
      <c r="Y56" s="35">
        <f t="shared" si="39"/>
        <v>0</v>
      </c>
      <c r="Z56" s="37">
        <f t="shared" si="13"/>
        <v>0</v>
      </c>
      <c r="AA56" s="37">
        <f t="shared" si="14"/>
        <v>0</v>
      </c>
      <c r="AB56" s="10">
        <f>IF(ISERROR(VLOOKUP($D56,ResultxEstandar!$A:$E,3,FALSE)),0,VLOOKUP($D56,ResultxEstandar!$A:$E,3,FALSE))</f>
        <v>0</v>
      </c>
      <c r="AC56" s="10">
        <f>IF(ISERROR(VLOOKUP($D56,ResultxEstandar!$A:$E,4,FALSE)),0,VLOOKUP($D56,ResultxEstandar!$A:$E,4,FALSE))</f>
        <v>0</v>
      </c>
      <c r="AD56" s="10">
        <f>IF(ISERROR(VLOOKUP($D56,ResultxEstandar!$A:$E,5,FALSE)),0,VLOOKUP($D56,ResultxEstandar!$A:$E,5,FALSE))</f>
        <v>0</v>
      </c>
      <c r="AE56" s="38">
        <f t="shared" si="15"/>
        <v>0</v>
      </c>
      <c r="AF56" s="39">
        <f t="shared" si="16"/>
        <v>0</v>
      </c>
      <c r="AG56" s="39">
        <f t="shared" si="17"/>
        <v>0</v>
      </c>
      <c r="AH56" s="39">
        <f t="shared" si="18"/>
        <v>0</v>
      </c>
      <c r="AI56" s="39">
        <f t="shared" si="19"/>
        <v>0</v>
      </c>
      <c r="AJ56" s="41">
        <f t="shared" si="20"/>
        <v>0</v>
      </c>
      <c r="AK56" s="41">
        <f t="shared" si="21"/>
        <v>0</v>
      </c>
      <c r="AL56" s="41">
        <f t="shared" si="22"/>
        <v>0</v>
      </c>
      <c r="AM56" s="42">
        <f t="shared" si="23"/>
        <v>0</v>
      </c>
    </row>
    <row r="57" spans="2:39" ht="33.75" x14ac:dyDescent="0.2">
      <c r="B57" s="7" t="s">
        <v>12</v>
      </c>
      <c r="C57" s="13" t="s">
        <v>13</v>
      </c>
      <c r="D57" s="9" t="s">
        <v>14</v>
      </c>
      <c r="E57" s="164" t="s">
        <v>15</v>
      </c>
      <c r="F57" s="10">
        <f>IF(ISERROR(VLOOKUP($D57,CriteriosxEstandares!$A:$E,2,FALSE)),0,VLOOKUP($D57,CriteriosxEstandares!$A:$E,2,FALSE))</f>
        <v>4</v>
      </c>
      <c r="G57" s="10">
        <f>IF(ISERROR(VLOOKUP($D57,CriteriosxEstandares!$A:$E,3,FALSE)),0,VLOOKUP($D57,CriteriosxEstandares!$A:$E,3,FALSE))</f>
        <v>2</v>
      </c>
      <c r="H57" s="10">
        <f>IF(ISERROR(VLOOKUP($D57,CriteriosxEstandares!$A:$E,4,FALSE)),0,VLOOKUP($D57,CriteriosxEstandares!$A:$E,4,FALSE))</f>
        <v>2</v>
      </c>
      <c r="I57" s="10">
        <f>IF(ISERROR(VLOOKUP($D57,CriteriosxEstandares!$A:$E,5,FALSE)),0,VLOOKUP($D57,CriteriosxEstandares!$A:$E,5,FALSE))</f>
        <v>0</v>
      </c>
      <c r="J57" s="27">
        <f t="shared" si="0"/>
        <v>4</v>
      </c>
      <c r="K57" s="28">
        <f t="shared" si="1"/>
        <v>4</v>
      </c>
      <c r="L57" s="28">
        <f t="shared" si="2"/>
        <v>4</v>
      </c>
      <c r="M57" s="28">
        <f t="shared" si="3"/>
        <v>0</v>
      </c>
      <c r="N57" s="28">
        <f t="shared" si="4"/>
        <v>8</v>
      </c>
      <c r="O57" s="29">
        <v>1</v>
      </c>
      <c r="P57" s="29">
        <v>2</v>
      </c>
      <c r="Q57" s="29">
        <v>3</v>
      </c>
      <c r="R57" s="27">
        <f t="shared" si="5"/>
        <v>6</v>
      </c>
      <c r="S57" s="34">
        <f t="shared" si="6"/>
        <v>4</v>
      </c>
      <c r="T57" s="34">
        <f t="shared" si="7"/>
        <v>8</v>
      </c>
      <c r="U57" s="34">
        <f t="shared" si="8"/>
        <v>0</v>
      </c>
      <c r="V57" s="34">
        <f t="shared" si="9"/>
        <v>12</v>
      </c>
      <c r="W57" s="35">
        <f t="shared" si="37"/>
        <v>33.333333333333329</v>
      </c>
      <c r="X57" s="35">
        <f t="shared" si="38"/>
        <v>66.666666666666657</v>
      </c>
      <c r="Y57" s="35">
        <f t="shared" si="39"/>
        <v>0</v>
      </c>
      <c r="Z57" s="37">
        <f t="shared" si="13"/>
        <v>8</v>
      </c>
      <c r="AA57" s="37">
        <f t="shared" si="14"/>
        <v>99.999999999999986</v>
      </c>
      <c r="AB57" s="10">
        <f>IF(ISERROR(VLOOKUP($D57,ResultxEstandar!$A:$E,3,FALSE)),0,VLOOKUP($D57,ResultxEstandar!$A:$E,3,FALSE))</f>
        <v>4</v>
      </c>
      <c r="AC57" s="10">
        <f>IF(ISERROR(VLOOKUP($D57,ResultxEstandar!$A:$E,4,FALSE)),0,VLOOKUP($D57,ResultxEstandar!$A:$E,4,FALSE))</f>
        <v>3</v>
      </c>
      <c r="AD57" s="10">
        <f>IF(ISERROR(VLOOKUP($D57,ResultxEstandar!$A:$E,5,FALSE)),0,VLOOKUP($D57,ResultxEstandar!$A:$E,5,FALSE))</f>
        <v>0</v>
      </c>
      <c r="AE57" s="38">
        <f t="shared" si="15"/>
        <v>7</v>
      </c>
      <c r="AF57" s="39">
        <f t="shared" si="16"/>
        <v>2.6666666666666661</v>
      </c>
      <c r="AG57" s="39">
        <f t="shared" si="17"/>
        <v>5.3333333333333321</v>
      </c>
      <c r="AH57" s="39">
        <f t="shared" si="18"/>
        <v>0</v>
      </c>
      <c r="AI57" s="39">
        <f t="shared" si="19"/>
        <v>8</v>
      </c>
      <c r="AJ57" s="41">
        <f t="shared" si="20"/>
        <v>2.6666666666666661</v>
      </c>
      <c r="AK57" s="41">
        <f t="shared" si="21"/>
        <v>3.9999999999999991</v>
      </c>
      <c r="AL57" s="41">
        <f t="shared" si="22"/>
        <v>0</v>
      </c>
      <c r="AM57" s="42">
        <f t="shared" si="23"/>
        <v>6.67</v>
      </c>
    </row>
    <row r="58" spans="2:39" ht="22.5" x14ac:dyDescent="0.2">
      <c r="B58" s="11"/>
      <c r="C58" s="8"/>
      <c r="D58" s="9" t="s">
        <v>552</v>
      </c>
      <c r="E58" s="164" t="s">
        <v>553</v>
      </c>
      <c r="F58" s="10">
        <f>IF(ISERROR(VLOOKUP($D58,CriteriosxEstandares!$A:$E,2,FALSE)),0,VLOOKUP($D58,CriteriosxEstandares!$A:$E,2,FALSE))</f>
        <v>0</v>
      </c>
      <c r="G58" s="10">
        <f>IF(ISERROR(VLOOKUP($D58,CriteriosxEstandares!$A:$E,3,FALSE)),0,VLOOKUP($D58,CriteriosxEstandares!$A:$E,3,FALSE))</f>
        <v>0</v>
      </c>
      <c r="H58" s="10">
        <f>IF(ISERROR(VLOOKUP($D58,CriteriosxEstandares!$A:$E,4,FALSE)),0,VLOOKUP($D58,CriteriosxEstandares!$A:$E,4,FALSE))</f>
        <v>0</v>
      </c>
      <c r="I58" s="10">
        <f>IF(ISERROR(VLOOKUP($D58,CriteriosxEstandares!$A:$E,5,FALSE)),0,VLOOKUP($D58,CriteriosxEstandares!$A:$E,5,FALSE))</f>
        <v>0</v>
      </c>
      <c r="J58" s="27">
        <f t="shared" si="0"/>
        <v>0</v>
      </c>
      <c r="K58" s="28">
        <f t="shared" si="1"/>
        <v>0</v>
      </c>
      <c r="L58" s="28">
        <f t="shared" si="2"/>
        <v>0</v>
      </c>
      <c r="M58" s="28">
        <f t="shared" si="3"/>
        <v>0</v>
      </c>
      <c r="N58" s="28">
        <f t="shared" si="4"/>
        <v>0</v>
      </c>
      <c r="O58" s="29">
        <v>1</v>
      </c>
      <c r="P58" s="29">
        <v>2</v>
      </c>
      <c r="Q58" s="29">
        <v>3</v>
      </c>
      <c r="R58" s="27">
        <f t="shared" si="5"/>
        <v>6</v>
      </c>
      <c r="S58" s="34">
        <f t="shared" si="6"/>
        <v>0</v>
      </c>
      <c r="T58" s="34">
        <f t="shared" si="7"/>
        <v>0</v>
      </c>
      <c r="U58" s="34">
        <f t="shared" si="8"/>
        <v>0</v>
      </c>
      <c r="V58" s="34">
        <f t="shared" si="9"/>
        <v>0</v>
      </c>
      <c r="W58" s="35">
        <f t="shared" si="37"/>
        <v>0</v>
      </c>
      <c r="X58" s="35">
        <f t="shared" si="38"/>
        <v>0</v>
      </c>
      <c r="Y58" s="35">
        <f t="shared" si="39"/>
        <v>0</v>
      </c>
      <c r="Z58" s="37">
        <f t="shared" si="13"/>
        <v>0</v>
      </c>
      <c r="AA58" s="37">
        <f t="shared" si="14"/>
        <v>0</v>
      </c>
      <c r="AB58" s="10">
        <f>IF(ISERROR(VLOOKUP($D58,ResultxEstandar!$A:$E,3,FALSE)),0,VLOOKUP($D58,ResultxEstandar!$A:$E,3,FALSE))</f>
        <v>0</v>
      </c>
      <c r="AC58" s="10">
        <f>IF(ISERROR(VLOOKUP($D58,ResultxEstandar!$A:$E,4,FALSE)),0,VLOOKUP($D58,ResultxEstandar!$A:$E,4,FALSE))</f>
        <v>0</v>
      </c>
      <c r="AD58" s="10">
        <f>IF(ISERROR(VLOOKUP($D58,ResultxEstandar!$A:$E,5,FALSE)),0,VLOOKUP($D58,ResultxEstandar!$A:$E,5,FALSE))</f>
        <v>0</v>
      </c>
      <c r="AE58" s="38">
        <f t="shared" si="15"/>
        <v>0</v>
      </c>
      <c r="AF58" s="39">
        <f t="shared" si="16"/>
        <v>0</v>
      </c>
      <c r="AG58" s="39">
        <f t="shared" si="17"/>
        <v>0</v>
      </c>
      <c r="AH58" s="39">
        <f t="shared" si="18"/>
        <v>0</v>
      </c>
      <c r="AI58" s="39">
        <f t="shared" si="19"/>
        <v>0</v>
      </c>
      <c r="AJ58" s="41">
        <f t="shared" si="20"/>
        <v>0</v>
      </c>
      <c r="AK58" s="41">
        <f t="shared" si="21"/>
        <v>0</v>
      </c>
      <c r="AL58" s="41">
        <f t="shared" si="22"/>
        <v>0</v>
      </c>
      <c r="AM58" s="42">
        <f t="shared" si="23"/>
        <v>0</v>
      </c>
    </row>
    <row r="59" spans="2:39" ht="22.5" x14ac:dyDescent="0.2">
      <c r="B59" s="11"/>
      <c r="C59" s="8"/>
      <c r="D59" s="9" t="s">
        <v>554</v>
      </c>
      <c r="E59" s="164" t="s">
        <v>555</v>
      </c>
      <c r="F59" s="10">
        <f>IF(ISERROR(VLOOKUP($D59,CriteriosxEstandares!$A:$E,2,FALSE)),0,VLOOKUP($D59,CriteriosxEstandares!$A:$E,2,FALSE))</f>
        <v>0</v>
      </c>
      <c r="G59" s="10">
        <f>IF(ISERROR(VLOOKUP($D59,CriteriosxEstandares!$A:$E,3,FALSE)),0,VLOOKUP($D59,CriteriosxEstandares!$A:$E,3,FALSE))</f>
        <v>0</v>
      </c>
      <c r="H59" s="10">
        <f>IF(ISERROR(VLOOKUP($D59,CriteriosxEstandares!$A:$E,4,FALSE)),0,VLOOKUP($D59,CriteriosxEstandares!$A:$E,4,FALSE))</f>
        <v>0</v>
      </c>
      <c r="I59" s="10">
        <f>IF(ISERROR(VLOOKUP($D59,CriteriosxEstandares!$A:$E,5,FALSE)),0,VLOOKUP($D59,CriteriosxEstandares!$A:$E,5,FALSE))</f>
        <v>0</v>
      </c>
      <c r="J59" s="27">
        <f t="shared" si="0"/>
        <v>0</v>
      </c>
      <c r="K59" s="28">
        <f t="shared" si="1"/>
        <v>0</v>
      </c>
      <c r="L59" s="28">
        <f t="shared" si="2"/>
        <v>0</v>
      </c>
      <c r="M59" s="28">
        <f t="shared" si="3"/>
        <v>0</v>
      </c>
      <c r="N59" s="28">
        <f t="shared" si="4"/>
        <v>0</v>
      </c>
      <c r="O59" s="29">
        <v>1</v>
      </c>
      <c r="P59" s="29">
        <v>2</v>
      </c>
      <c r="Q59" s="29">
        <v>3</v>
      </c>
      <c r="R59" s="27">
        <f t="shared" si="5"/>
        <v>6</v>
      </c>
      <c r="S59" s="34">
        <f t="shared" si="6"/>
        <v>0</v>
      </c>
      <c r="T59" s="34">
        <f t="shared" si="7"/>
        <v>0</v>
      </c>
      <c r="U59" s="34">
        <f t="shared" si="8"/>
        <v>0</v>
      </c>
      <c r="V59" s="34">
        <f t="shared" si="9"/>
        <v>0</v>
      </c>
      <c r="W59" s="35">
        <f t="shared" si="37"/>
        <v>0</v>
      </c>
      <c r="X59" s="35">
        <f t="shared" si="38"/>
        <v>0</v>
      </c>
      <c r="Y59" s="35">
        <f t="shared" si="39"/>
        <v>0</v>
      </c>
      <c r="Z59" s="37">
        <f t="shared" si="13"/>
        <v>0</v>
      </c>
      <c r="AA59" s="37">
        <f t="shared" si="14"/>
        <v>0</v>
      </c>
      <c r="AB59" s="10">
        <f>IF(ISERROR(VLOOKUP($D59,ResultxEstandar!$A:$E,3,FALSE)),0,VLOOKUP($D59,ResultxEstandar!$A:$E,3,FALSE))</f>
        <v>0</v>
      </c>
      <c r="AC59" s="10">
        <f>IF(ISERROR(VLOOKUP($D59,ResultxEstandar!$A:$E,4,FALSE)),0,VLOOKUP($D59,ResultxEstandar!$A:$E,4,FALSE))</f>
        <v>0</v>
      </c>
      <c r="AD59" s="10">
        <f>IF(ISERROR(VLOOKUP($D59,ResultxEstandar!$A:$E,5,FALSE)),0,VLOOKUP($D59,ResultxEstandar!$A:$E,5,FALSE))</f>
        <v>0</v>
      </c>
      <c r="AE59" s="38">
        <f t="shared" si="15"/>
        <v>0</v>
      </c>
      <c r="AF59" s="39">
        <f t="shared" si="16"/>
        <v>0</v>
      </c>
      <c r="AG59" s="39">
        <f t="shared" si="17"/>
        <v>0</v>
      </c>
      <c r="AH59" s="39">
        <f t="shared" si="18"/>
        <v>0</v>
      </c>
      <c r="AI59" s="39">
        <f t="shared" si="19"/>
        <v>0</v>
      </c>
      <c r="AJ59" s="41">
        <f t="shared" si="20"/>
        <v>0</v>
      </c>
      <c r="AK59" s="41">
        <f t="shared" si="21"/>
        <v>0</v>
      </c>
      <c r="AL59" s="41">
        <f t="shared" si="22"/>
        <v>0</v>
      </c>
      <c r="AM59" s="42">
        <f t="shared" si="23"/>
        <v>0</v>
      </c>
    </row>
    <row r="60" spans="2:39" ht="22.5" x14ac:dyDescent="0.2">
      <c r="B60" s="14"/>
      <c r="C60" s="8"/>
      <c r="D60" s="9" t="s">
        <v>556</v>
      </c>
      <c r="E60" s="164" t="s">
        <v>557</v>
      </c>
      <c r="F60" s="10">
        <f>IF(ISERROR(VLOOKUP($D60,CriteriosxEstandares!$A:$E,2,FALSE)),0,VLOOKUP($D60,CriteriosxEstandares!$A:$E,2,FALSE))</f>
        <v>0</v>
      </c>
      <c r="G60" s="10">
        <f>IF(ISERROR(VLOOKUP($D60,CriteriosxEstandares!$A:$E,3,FALSE)),0,VLOOKUP($D60,CriteriosxEstandares!$A:$E,3,FALSE))</f>
        <v>0</v>
      </c>
      <c r="H60" s="10">
        <f>IF(ISERROR(VLOOKUP($D60,CriteriosxEstandares!$A:$E,4,FALSE)),0,VLOOKUP($D60,CriteriosxEstandares!$A:$E,4,FALSE))</f>
        <v>0</v>
      </c>
      <c r="I60" s="10">
        <f>IF(ISERROR(VLOOKUP($D60,CriteriosxEstandares!$A:$E,5,FALSE)),0,VLOOKUP($D60,CriteriosxEstandares!$A:$E,5,FALSE))</f>
        <v>0</v>
      </c>
      <c r="J60" s="27">
        <f t="shared" si="0"/>
        <v>0</v>
      </c>
      <c r="K60" s="28">
        <f t="shared" si="1"/>
        <v>0</v>
      </c>
      <c r="L60" s="28">
        <f t="shared" si="2"/>
        <v>0</v>
      </c>
      <c r="M60" s="28">
        <f t="shared" si="3"/>
        <v>0</v>
      </c>
      <c r="N60" s="28">
        <f t="shared" si="4"/>
        <v>0</v>
      </c>
      <c r="O60" s="29">
        <v>1</v>
      </c>
      <c r="P60" s="29">
        <v>2</v>
      </c>
      <c r="Q60" s="29">
        <v>3</v>
      </c>
      <c r="R60" s="27">
        <f t="shared" si="5"/>
        <v>6</v>
      </c>
      <c r="S60" s="34">
        <f t="shared" si="6"/>
        <v>0</v>
      </c>
      <c r="T60" s="34">
        <f t="shared" si="7"/>
        <v>0</v>
      </c>
      <c r="U60" s="34">
        <f t="shared" si="8"/>
        <v>0</v>
      </c>
      <c r="V60" s="34">
        <f t="shared" si="9"/>
        <v>0</v>
      </c>
      <c r="W60" s="35">
        <f t="shared" si="37"/>
        <v>0</v>
      </c>
      <c r="X60" s="35">
        <f t="shared" si="38"/>
        <v>0</v>
      </c>
      <c r="Y60" s="35">
        <f t="shared" si="39"/>
        <v>0</v>
      </c>
      <c r="Z60" s="37">
        <f t="shared" si="13"/>
        <v>0</v>
      </c>
      <c r="AA60" s="37">
        <f t="shared" si="14"/>
        <v>0</v>
      </c>
      <c r="AB60" s="10">
        <f>IF(ISERROR(VLOOKUP($D60,ResultxEstandar!$A:$E,3,FALSE)),0,VLOOKUP($D60,ResultxEstandar!$A:$E,3,FALSE))</f>
        <v>0</v>
      </c>
      <c r="AC60" s="10">
        <f>IF(ISERROR(VLOOKUP($D60,ResultxEstandar!$A:$E,4,FALSE)),0,VLOOKUP($D60,ResultxEstandar!$A:$E,4,FALSE))</f>
        <v>0</v>
      </c>
      <c r="AD60" s="10">
        <f>IF(ISERROR(VLOOKUP($D60,ResultxEstandar!$A:$E,5,FALSE)),0,VLOOKUP($D60,ResultxEstandar!$A:$E,5,FALSE))</f>
        <v>0</v>
      </c>
      <c r="AE60" s="38">
        <f t="shared" si="15"/>
        <v>0</v>
      </c>
      <c r="AF60" s="39">
        <f t="shared" si="16"/>
        <v>0</v>
      </c>
      <c r="AG60" s="39">
        <f t="shared" si="17"/>
        <v>0</v>
      </c>
      <c r="AH60" s="39">
        <f t="shared" si="18"/>
        <v>0</v>
      </c>
      <c r="AI60" s="39">
        <f t="shared" si="19"/>
        <v>0</v>
      </c>
      <c r="AJ60" s="41">
        <f t="shared" si="20"/>
        <v>0</v>
      </c>
      <c r="AK60" s="41">
        <f t="shared" si="21"/>
        <v>0</v>
      </c>
      <c r="AL60" s="41">
        <f t="shared" si="22"/>
        <v>0</v>
      </c>
      <c r="AM60" s="42">
        <f t="shared" si="23"/>
        <v>0</v>
      </c>
    </row>
    <row r="61" spans="2:39" ht="25.5" x14ac:dyDescent="0.2">
      <c r="B61" s="7" t="s">
        <v>119</v>
      </c>
      <c r="C61" s="13" t="s">
        <v>455</v>
      </c>
      <c r="D61" s="9" t="s">
        <v>121</v>
      </c>
      <c r="E61" s="164" t="s">
        <v>122</v>
      </c>
      <c r="F61" s="10">
        <f>IF(ISERROR(VLOOKUP($D61,CriteriosxEstandares!$A:$E,2,FALSE)),0,VLOOKUP($D61,CriteriosxEstandares!$A:$E,2,FALSE))</f>
        <v>3</v>
      </c>
      <c r="G61" s="10">
        <f>IF(ISERROR(VLOOKUP($D61,CriteriosxEstandares!$A:$E,3,FALSE)),0,VLOOKUP($D61,CriteriosxEstandares!$A:$E,3,FALSE))</f>
        <v>3</v>
      </c>
      <c r="H61" s="10">
        <f>IF(ISERROR(VLOOKUP($D61,CriteriosxEstandares!$A:$E,4,FALSE)),0,VLOOKUP($D61,CriteriosxEstandares!$A:$E,4,FALSE))</f>
        <v>0</v>
      </c>
      <c r="I61" s="10">
        <f>IF(ISERROR(VLOOKUP($D61,CriteriosxEstandares!$A:$E,5,FALSE)),0,VLOOKUP($D61,CriteriosxEstandares!$A:$E,5,FALSE))</f>
        <v>0</v>
      </c>
      <c r="J61" s="27">
        <f t="shared" si="0"/>
        <v>3</v>
      </c>
      <c r="K61" s="28">
        <f t="shared" si="1"/>
        <v>6</v>
      </c>
      <c r="L61" s="28">
        <f t="shared" si="2"/>
        <v>0</v>
      </c>
      <c r="M61" s="28">
        <f t="shared" si="3"/>
        <v>0</v>
      </c>
      <c r="N61" s="28">
        <f t="shared" si="4"/>
        <v>6</v>
      </c>
      <c r="O61" s="29">
        <v>1</v>
      </c>
      <c r="P61" s="29">
        <v>2</v>
      </c>
      <c r="Q61" s="29">
        <v>3</v>
      </c>
      <c r="R61" s="27">
        <f t="shared" si="5"/>
        <v>6</v>
      </c>
      <c r="S61" s="34">
        <f t="shared" si="6"/>
        <v>6</v>
      </c>
      <c r="T61" s="34">
        <f t="shared" si="7"/>
        <v>0</v>
      </c>
      <c r="U61" s="34">
        <f t="shared" si="8"/>
        <v>0</v>
      </c>
      <c r="V61" s="34">
        <f t="shared" si="9"/>
        <v>6</v>
      </c>
      <c r="W61" s="35">
        <f t="shared" si="37"/>
        <v>100</v>
      </c>
      <c r="X61" s="35">
        <f t="shared" si="38"/>
        <v>0</v>
      </c>
      <c r="Y61" s="35">
        <f t="shared" si="39"/>
        <v>0</v>
      </c>
      <c r="Z61" s="37">
        <f t="shared" si="13"/>
        <v>6</v>
      </c>
      <c r="AA61" s="37">
        <f t="shared" si="14"/>
        <v>100</v>
      </c>
      <c r="AB61" s="10">
        <f>IF(ISERROR(VLOOKUP($D61,ResultxEstandar!$A:$E,3,FALSE)),0,VLOOKUP($D61,ResultxEstandar!$A:$E,3,FALSE))</f>
        <v>6</v>
      </c>
      <c r="AC61" s="10">
        <f>IF(ISERROR(VLOOKUP($D61,ResultxEstandar!$A:$E,4,FALSE)),0,VLOOKUP($D61,ResultxEstandar!$A:$E,4,FALSE))</f>
        <v>0</v>
      </c>
      <c r="AD61" s="10">
        <f>IF(ISERROR(VLOOKUP($D61,ResultxEstandar!$A:$E,5,FALSE)),0,VLOOKUP($D61,ResultxEstandar!$A:$E,5,FALSE))</f>
        <v>0</v>
      </c>
      <c r="AE61" s="38">
        <f t="shared" si="15"/>
        <v>6</v>
      </c>
      <c r="AF61" s="39">
        <f t="shared" si="16"/>
        <v>6</v>
      </c>
      <c r="AG61" s="39">
        <f t="shared" si="17"/>
        <v>0</v>
      </c>
      <c r="AH61" s="39">
        <f t="shared" si="18"/>
        <v>0</v>
      </c>
      <c r="AI61" s="39">
        <f t="shared" si="19"/>
        <v>6</v>
      </c>
      <c r="AJ61" s="41">
        <f t="shared" si="20"/>
        <v>6</v>
      </c>
      <c r="AK61" s="41">
        <f t="shared" si="21"/>
        <v>0</v>
      </c>
      <c r="AL61" s="41">
        <f t="shared" si="22"/>
        <v>0</v>
      </c>
      <c r="AM61" s="42">
        <f t="shared" si="23"/>
        <v>6</v>
      </c>
    </row>
    <row r="62" spans="2:39" ht="22.5" x14ac:dyDescent="0.2">
      <c r="B62" s="11"/>
      <c r="C62" s="8"/>
      <c r="D62" s="9" t="s">
        <v>558</v>
      </c>
      <c r="E62" s="164" t="s">
        <v>559</v>
      </c>
      <c r="F62" s="10">
        <f>IF(ISERROR(VLOOKUP($D62,CriteriosxEstandares!$A:$E,2,FALSE)),0,VLOOKUP($D62,CriteriosxEstandares!$A:$E,2,FALSE))</f>
        <v>0</v>
      </c>
      <c r="G62" s="10">
        <f>IF(ISERROR(VLOOKUP($D62,CriteriosxEstandares!$A:$E,3,FALSE)),0,VLOOKUP($D62,CriteriosxEstandares!$A:$E,3,FALSE))</f>
        <v>0</v>
      </c>
      <c r="H62" s="10">
        <f>IF(ISERROR(VLOOKUP($D62,CriteriosxEstandares!$A:$E,4,FALSE)),0,VLOOKUP($D62,CriteriosxEstandares!$A:$E,4,FALSE))</f>
        <v>0</v>
      </c>
      <c r="I62" s="10">
        <f>IF(ISERROR(VLOOKUP($D62,CriteriosxEstandares!$A:$E,5,FALSE)),0,VLOOKUP($D62,CriteriosxEstandares!$A:$E,5,FALSE))</f>
        <v>0</v>
      </c>
      <c r="J62" s="27">
        <f t="shared" si="0"/>
        <v>0</v>
      </c>
      <c r="K62" s="28">
        <f t="shared" si="1"/>
        <v>0</v>
      </c>
      <c r="L62" s="28">
        <f t="shared" si="2"/>
        <v>0</v>
      </c>
      <c r="M62" s="28">
        <f t="shared" si="3"/>
        <v>0</v>
      </c>
      <c r="N62" s="28">
        <f t="shared" si="4"/>
        <v>0</v>
      </c>
      <c r="O62" s="29">
        <v>1</v>
      </c>
      <c r="P62" s="29">
        <v>2</v>
      </c>
      <c r="Q62" s="29">
        <v>3</v>
      </c>
      <c r="R62" s="27">
        <f t="shared" si="5"/>
        <v>6</v>
      </c>
      <c r="S62" s="34">
        <f t="shared" si="6"/>
        <v>0</v>
      </c>
      <c r="T62" s="34">
        <f t="shared" si="7"/>
        <v>0</v>
      </c>
      <c r="U62" s="34">
        <f t="shared" si="8"/>
        <v>0</v>
      </c>
      <c r="V62" s="34">
        <f t="shared" si="9"/>
        <v>0</v>
      </c>
      <c r="W62" s="35">
        <f t="shared" si="37"/>
        <v>0</v>
      </c>
      <c r="X62" s="35">
        <f t="shared" si="38"/>
        <v>0</v>
      </c>
      <c r="Y62" s="35">
        <f t="shared" si="39"/>
        <v>0</v>
      </c>
      <c r="Z62" s="37">
        <f t="shared" si="13"/>
        <v>0</v>
      </c>
      <c r="AA62" s="37">
        <f t="shared" si="14"/>
        <v>0</v>
      </c>
      <c r="AB62" s="10">
        <f>IF(ISERROR(VLOOKUP($D62,ResultxEstandar!$A:$E,3,FALSE)),0,VLOOKUP($D62,ResultxEstandar!$A:$E,3,FALSE))</f>
        <v>0</v>
      </c>
      <c r="AC62" s="10">
        <f>IF(ISERROR(VLOOKUP($D62,ResultxEstandar!$A:$E,4,FALSE)),0,VLOOKUP($D62,ResultxEstandar!$A:$E,4,FALSE))</f>
        <v>0</v>
      </c>
      <c r="AD62" s="10">
        <f>IF(ISERROR(VLOOKUP($D62,ResultxEstandar!$A:$E,5,FALSE)),0,VLOOKUP($D62,ResultxEstandar!$A:$E,5,FALSE))</f>
        <v>0</v>
      </c>
      <c r="AE62" s="38">
        <f t="shared" si="15"/>
        <v>0</v>
      </c>
      <c r="AF62" s="39">
        <f t="shared" si="16"/>
        <v>0</v>
      </c>
      <c r="AG62" s="39">
        <f t="shared" si="17"/>
        <v>0</v>
      </c>
      <c r="AH62" s="39">
        <f t="shared" si="18"/>
        <v>0</v>
      </c>
      <c r="AI62" s="39">
        <f t="shared" si="19"/>
        <v>0</v>
      </c>
      <c r="AJ62" s="41">
        <f t="shared" si="20"/>
        <v>0</v>
      </c>
      <c r="AK62" s="41">
        <f t="shared" si="21"/>
        <v>0</v>
      </c>
      <c r="AL62" s="41">
        <f t="shared" si="22"/>
        <v>0</v>
      </c>
      <c r="AM62" s="42">
        <f t="shared" si="23"/>
        <v>0</v>
      </c>
    </row>
    <row r="63" spans="2:39" ht="22.5" x14ac:dyDescent="0.2">
      <c r="B63" s="11"/>
      <c r="C63" s="8"/>
      <c r="D63" s="9" t="s">
        <v>129</v>
      </c>
      <c r="E63" s="164" t="s">
        <v>130</v>
      </c>
      <c r="F63" s="10">
        <f>IF(ISERROR(VLOOKUP($D63,CriteriosxEstandares!$A:$E,2,FALSE)),0,VLOOKUP($D63,CriteriosxEstandares!$A:$E,2,FALSE))</f>
        <v>4</v>
      </c>
      <c r="G63" s="10">
        <f>IF(ISERROR(VLOOKUP($D63,CriteriosxEstandares!$A:$E,3,FALSE)),0,VLOOKUP($D63,CriteriosxEstandares!$A:$E,3,FALSE))</f>
        <v>0</v>
      </c>
      <c r="H63" s="10">
        <f>IF(ISERROR(VLOOKUP($D63,CriteriosxEstandares!$A:$E,4,FALSE)),0,VLOOKUP($D63,CriteriosxEstandares!$A:$E,4,FALSE))</f>
        <v>1</v>
      </c>
      <c r="I63" s="10">
        <f>IF(ISERROR(VLOOKUP($D63,CriteriosxEstandares!$A:$E,5,FALSE)),0,VLOOKUP($D63,CriteriosxEstandares!$A:$E,5,FALSE))</f>
        <v>3</v>
      </c>
      <c r="J63" s="27">
        <f t="shared" si="0"/>
        <v>4</v>
      </c>
      <c r="K63" s="28">
        <f t="shared" si="1"/>
        <v>0</v>
      </c>
      <c r="L63" s="28">
        <f t="shared" si="2"/>
        <v>2</v>
      </c>
      <c r="M63" s="28">
        <f t="shared" si="3"/>
        <v>6</v>
      </c>
      <c r="N63" s="28">
        <f t="shared" si="4"/>
        <v>8</v>
      </c>
      <c r="O63" s="29">
        <v>1</v>
      </c>
      <c r="P63" s="29">
        <v>2</v>
      </c>
      <c r="Q63" s="29">
        <v>3</v>
      </c>
      <c r="R63" s="27">
        <f t="shared" si="5"/>
        <v>6</v>
      </c>
      <c r="S63" s="34">
        <f t="shared" si="6"/>
        <v>0</v>
      </c>
      <c r="T63" s="34">
        <f t="shared" si="7"/>
        <v>4</v>
      </c>
      <c r="U63" s="34">
        <f t="shared" si="8"/>
        <v>18</v>
      </c>
      <c r="V63" s="34">
        <f t="shared" si="9"/>
        <v>22</v>
      </c>
      <c r="W63" s="35">
        <f t="shared" si="37"/>
        <v>0</v>
      </c>
      <c r="X63" s="35">
        <f t="shared" si="38"/>
        <v>18.181818181818183</v>
      </c>
      <c r="Y63" s="35">
        <f t="shared" si="39"/>
        <v>81.818181818181827</v>
      </c>
      <c r="Z63" s="37">
        <f t="shared" si="13"/>
        <v>8</v>
      </c>
      <c r="AA63" s="37">
        <f t="shared" si="14"/>
        <v>100.00000000000001</v>
      </c>
      <c r="AB63" s="10">
        <f>IF(ISERROR(VLOOKUP($D63,ResultxEstandar!$A:$E,3,FALSE)),0,VLOOKUP($D63,ResultxEstandar!$A:$E,3,FALSE))</f>
        <v>0</v>
      </c>
      <c r="AC63" s="10">
        <f>IF(ISERROR(VLOOKUP($D63,ResultxEstandar!$A:$E,4,FALSE)),0,VLOOKUP($D63,ResultxEstandar!$A:$E,4,FALSE))</f>
        <v>2</v>
      </c>
      <c r="AD63" s="10">
        <f>IF(ISERROR(VLOOKUP($D63,ResultxEstandar!$A:$E,5,FALSE)),0,VLOOKUP($D63,ResultxEstandar!$A:$E,5,FALSE))</f>
        <v>6</v>
      </c>
      <c r="AE63" s="38">
        <f t="shared" si="15"/>
        <v>8</v>
      </c>
      <c r="AF63" s="39">
        <f t="shared" si="16"/>
        <v>0</v>
      </c>
      <c r="AG63" s="39">
        <f t="shared" si="17"/>
        <v>1.4545454545454546</v>
      </c>
      <c r="AH63" s="39">
        <f t="shared" si="18"/>
        <v>6.5454545454545459</v>
      </c>
      <c r="AI63" s="39">
        <f t="shared" si="19"/>
        <v>8</v>
      </c>
      <c r="AJ63" s="41">
        <f t="shared" si="20"/>
        <v>0</v>
      </c>
      <c r="AK63" s="41">
        <f t="shared" si="21"/>
        <v>1.4545454545454546</v>
      </c>
      <c r="AL63" s="41">
        <f t="shared" si="22"/>
        <v>6.5454545454545459</v>
      </c>
      <c r="AM63" s="42">
        <f t="shared" si="23"/>
        <v>8</v>
      </c>
    </row>
    <row r="64" spans="2:39" ht="33.75" x14ac:dyDescent="0.2">
      <c r="B64" s="14"/>
      <c r="C64" s="8"/>
      <c r="D64" s="9" t="s">
        <v>139</v>
      </c>
      <c r="E64" s="164" t="s">
        <v>140</v>
      </c>
      <c r="F64" s="10">
        <f>IF(ISERROR(VLOOKUP($D64,CriteriosxEstandares!$A:$E,2,FALSE)),0,VLOOKUP($D64,CriteriosxEstandares!$A:$E,2,FALSE))</f>
        <v>3</v>
      </c>
      <c r="G64" s="10">
        <f>IF(ISERROR(VLOOKUP($D64,CriteriosxEstandares!$A:$E,3,FALSE)),0,VLOOKUP($D64,CriteriosxEstandares!$A:$E,3,FALSE))</f>
        <v>3</v>
      </c>
      <c r="H64" s="10">
        <f>IF(ISERROR(VLOOKUP($D64,CriteriosxEstandares!$A:$E,4,FALSE)),0,VLOOKUP($D64,CriteriosxEstandares!$A:$E,4,FALSE))</f>
        <v>0</v>
      </c>
      <c r="I64" s="10">
        <f>IF(ISERROR(VLOOKUP($D64,CriteriosxEstandares!$A:$E,5,FALSE)),0,VLOOKUP($D64,CriteriosxEstandares!$A:$E,5,FALSE))</f>
        <v>0</v>
      </c>
      <c r="J64" s="27">
        <f t="shared" si="0"/>
        <v>3</v>
      </c>
      <c r="K64" s="28">
        <f t="shared" si="1"/>
        <v>6</v>
      </c>
      <c r="L64" s="28">
        <f t="shared" si="2"/>
        <v>0</v>
      </c>
      <c r="M64" s="28">
        <f t="shared" si="3"/>
        <v>0</v>
      </c>
      <c r="N64" s="28">
        <f t="shared" si="4"/>
        <v>6</v>
      </c>
      <c r="O64" s="29">
        <v>1</v>
      </c>
      <c r="P64" s="29">
        <v>2</v>
      </c>
      <c r="Q64" s="29">
        <v>3</v>
      </c>
      <c r="R64" s="27">
        <f t="shared" si="5"/>
        <v>6</v>
      </c>
      <c r="S64" s="34">
        <f t="shared" si="6"/>
        <v>6</v>
      </c>
      <c r="T64" s="34">
        <f t="shared" si="7"/>
        <v>0</v>
      </c>
      <c r="U64" s="34">
        <f t="shared" si="8"/>
        <v>0</v>
      </c>
      <c r="V64" s="34">
        <f t="shared" si="9"/>
        <v>6</v>
      </c>
      <c r="W64" s="35">
        <f t="shared" si="37"/>
        <v>100</v>
      </c>
      <c r="X64" s="35">
        <f t="shared" si="38"/>
        <v>0</v>
      </c>
      <c r="Y64" s="35">
        <f t="shared" si="39"/>
        <v>0</v>
      </c>
      <c r="Z64" s="37">
        <f t="shared" si="13"/>
        <v>6</v>
      </c>
      <c r="AA64" s="37">
        <f t="shared" si="14"/>
        <v>100</v>
      </c>
      <c r="AB64" s="10">
        <f>IF(ISERROR(VLOOKUP($D64,ResultxEstandar!$A:$E,3,FALSE)),0,VLOOKUP($D64,ResultxEstandar!$A:$E,3,FALSE))</f>
        <v>2</v>
      </c>
      <c r="AC64" s="10">
        <f>IF(ISERROR(VLOOKUP($D64,ResultxEstandar!$A:$E,4,FALSE)),0,VLOOKUP($D64,ResultxEstandar!$A:$E,4,FALSE))</f>
        <v>0</v>
      </c>
      <c r="AD64" s="10">
        <f>IF(ISERROR(VLOOKUP($D64,ResultxEstandar!$A:$E,5,FALSE)),0,VLOOKUP($D64,ResultxEstandar!$A:$E,5,FALSE))</f>
        <v>0</v>
      </c>
      <c r="AE64" s="38">
        <f t="shared" si="15"/>
        <v>2</v>
      </c>
      <c r="AF64" s="39">
        <f t="shared" si="16"/>
        <v>6</v>
      </c>
      <c r="AG64" s="39">
        <f t="shared" si="17"/>
        <v>0</v>
      </c>
      <c r="AH64" s="39">
        <f t="shared" si="18"/>
        <v>0</v>
      </c>
      <c r="AI64" s="39">
        <f t="shared" si="19"/>
        <v>6</v>
      </c>
      <c r="AJ64" s="41">
        <f t="shared" si="20"/>
        <v>2</v>
      </c>
      <c r="AK64" s="41">
        <f t="shared" si="21"/>
        <v>0</v>
      </c>
      <c r="AL64" s="41">
        <f t="shared" si="22"/>
        <v>0</v>
      </c>
      <c r="AM64" s="42">
        <f t="shared" si="23"/>
        <v>2</v>
      </c>
    </row>
    <row r="65" spans="2:39" ht="25.5" x14ac:dyDescent="0.2">
      <c r="B65" s="7" t="s">
        <v>89</v>
      </c>
      <c r="C65" s="13" t="s">
        <v>90</v>
      </c>
      <c r="D65" s="9" t="s">
        <v>91</v>
      </c>
      <c r="E65" s="164" t="s">
        <v>92</v>
      </c>
      <c r="F65" s="10">
        <f>IF(ISERROR(VLOOKUP($D65,CriteriosxEstandares!$A:$E,2,FALSE)),0,VLOOKUP($D65,CriteriosxEstandares!$A:$E,2,FALSE))</f>
        <v>4</v>
      </c>
      <c r="G65" s="10">
        <f>IF(ISERROR(VLOOKUP($D65,CriteriosxEstandares!$A:$E,3,FALSE)),0,VLOOKUP($D65,CriteriosxEstandares!$A:$E,3,FALSE))</f>
        <v>1</v>
      </c>
      <c r="H65" s="10">
        <f>IF(ISERROR(VLOOKUP($D65,CriteriosxEstandares!$A:$E,4,FALSE)),0,VLOOKUP($D65,CriteriosxEstandares!$A:$E,4,FALSE))</f>
        <v>3</v>
      </c>
      <c r="I65" s="10">
        <f>IF(ISERROR(VLOOKUP($D65,CriteriosxEstandares!$A:$E,5,FALSE)),0,VLOOKUP($D65,CriteriosxEstandares!$A:$E,5,FALSE))</f>
        <v>0</v>
      </c>
      <c r="J65" s="27">
        <f t="shared" si="0"/>
        <v>4</v>
      </c>
      <c r="K65" s="28">
        <f t="shared" si="1"/>
        <v>2</v>
      </c>
      <c r="L65" s="28">
        <f t="shared" si="2"/>
        <v>6</v>
      </c>
      <c r="M65" s="28">
        <f t="shared" si="3"/>
        <v>0</v>
      </c>
      <c r="N65" s="28">
        <f t="shared" si="4"/>
        <v>8</v>
      </c>
      <c r="O65" s="29">
        <v>1</v>
      </c>
      <c r="P65" s="29">
        <v>2</v>
      </c>
      <c r="Q65" s="29">
        <v>3</v>
      </c>
      <c r="R65" s="27">
        <f t="shared" si="5"/>
        <v>6</v>
      </c>
      <c r="S65" s="34">
        <f t="shared" si="6"/>
        <v>2</v>
      </c>
      <c r="T65" s="34">
        <f t="shared" si="7"/>
        <v>12</v>
      </c>
      <c r="U65" s="34">
        <f t="shared" si="8"/>
        <v>0</v>
      </c>
      <c r="V65" s="34">
        <f t="shared" si="9"/>
        <v>14</v>
      </c>
      <c r="W65" s="35">
        <f t="shared" si="37"/>
        <v>14.285714285714285</v>
      </c>
      <c r="X65" s="35">
        <f t="shared" si="38"/>
        <v>85.714285714285708</v>
      </c>
      <c r="Y65" s="35">
        <f t="shared" si="39"/>
        <v>0</v>
      </c>
      <c r="Z65" s="37">
        <f t="shared" si="13"/>
        <v>8</v>
      </c>
      <c r="AA65" s="37">
        <f t="shared" si="14"/>
        <v>100</v>
      </c>
      <c r="AB65" s="10">
        <f>IF(ISERROR(VLOOKUP($D65,ResultxEstandar!$A:$E,3,FALSE)),0,VLOOKUP($D65,ResultxEstandar!$A:$E,3,FALSE))</f>
        <v>2</v>
      </c>
      <c r="AC65" s="10">
        <f>IF(ISERROR(VLOOKUP($D65,ResultxEstandar!$A:$E,4,FALSE)),0,VLOOKUP($D65,ResultxEstandar!$A:$E,4,FALSE))</f>
        <v>6</v>
      </c>
      <c r="AD65" s="10">
        <f>IF(ISERROR(VLOOKUP($D65,ResultxEstandar!$A:$E,5,FALSE)),0,VLOOKUP($D65,ResultxEstandar!$A:$E,5,FALSE))</f>
        <v>0</v>
      </c>
      <c r="AE65" s="38">
        <f t="shared" si="15"/>
        <v>8</v>
      </c>
      <c r="AF65" s="39">
        <f t="shared" si="16"/>
        <v>1.1428571428571428</v>
      </c>
      <c r="AG65" s="39">
        <f t="shared" si="17"/>
        <v>6.8571428571428568</v>
      </c>
      <c r="AH65" s="39">
        <f t="shared" si="18"/>
        <v>0</v>
      </c>
      <c r="AI65" s="39">
        <f t="shared" si="19"/>
        <v>8</v>
      </c>
      <c r="AJ65" s="41">
        <f t="shared" si="20"/>
        <v>1.1428571428571428</v>
      </c>
      <c r="AK65" s="41">
        <f t="shared" si="21"/>
        <v>6.8571428571428568</v>
      </c>
      <c r="AL65" s="41">
        <f t="shared" si="22"/>
        <v>0</v>
      </c>
      <c r="AM65" s="42">
        <f t="shared" si="23"/>
        <v>8</v>
      </c>
    </row>
    <row r="66" spans="2:39" ht="33.75" x14ac:dyDescent="0.2">
      <c r="B66" s="11"/>
      <c r="C66" s="8"/>
      <c r="D66" s="9" t="s">
        <v>101</v>
      </c>
      <c r="E66" s="164" t="s">
        <v>102</v>
      </c>
      <c r="F66" s="10">
        <f>IF(ISERROR(VLOOKUP($D66,CriteriosxEstandares!$A:$E,2,FALSE)),0,VLOOKUP($D66,CriteriosxEstandares!$A:$E,2,FALSE))</f>
        <v>1</v>
      </c>
      <c r="G66" s="10">
        <f>IF(ISERROR(VLOOKUP($D66,CriteriosxEstandares!$A:$E,3,FALSE)),0,VLOOKUP($D66,CriteriosxEstandares!$A:$E,3,FALSE))</f>
        <v>0</v>
      </c>
      <c r="H66" s="10">
        <f>IF(ISERROR(VLOOKUP($D66,CriteriosxEstandares!$A:$E,4,FALSE)),0,VLOOKUP($D66,CriteriosxEstandares!$A:$E,4,FALSE))</f>
        <v>1</v>
      </c>
      <c r="I66" s="10">
        <f>IF(ISERROR(VLOOKUP($D66,CriteriosxEstandares!$A:$E,5,FALSE)),0,VLOOKUP($D66,CriteriosxEstandares!$A:$E,5,FALSE))</f>
        <v>0</v>
      </c>
      <c r="J66" s="27">
        <f t="shared" si="0"/>
        <v>1</v>
      </c>
      <c r="K66" s="28">
        <f t="shared" si="1"/>
        <v>0</v>
      </c>
      <c r="L66" s="28">
        <f t="shared" si="2"/>
        <v>2</v>
      </c>
      <c r="M66" s="28">
        <f t="shared" si="3"/>
        <v>0</v>
      </c>
      <c r="N66" s="28">
        <f t="shared" si="4"/>
        <v>2</v>
      </c>
      <c r="O66" s="29">
        <v>1</v>
      </c>
      <c r="P66" s="29">
        <v>2</v>
      </c>
      <c r="Q66" s="29">
        <v>3</v>
      </c>
      <c r="R66" s="27">
        <f t="shared" si="5"/>
        <v>6</v>
      </c>
      <c r="S66" s="34">
        <f t="shared" si="6"/>
        <v>0</v>
      </c>
      <c r="T66" s="34">
        <f t="shared" si="7"/>
        <v>4</v>
      </c>
      <c r="U66" s="34">
        <f t="shared" si="8"/>
        <v>0</v>
      </c>
      <c r="V66" s="34">
        <f t="shared" si="9"/>
        <v>4</v>
      </c>
      <c r="W66" s="35">
        <f t="shared" si="37"/>
        <v>0</v>
      </c>
      <c r="X66" s="35">
        <f t="shared" si="38"/>
        <v>100</v>
      </c>
      <c r="Y66" s="35">
        <f t="shared" si="39"/>
        <v>0</v>
      </c>
      <c r="Z66" s="37">
        <f t="shared" si="13"/>
        <v>2</v>
      </c>
      <c r="AA66" s="37">
        <f t="shared" si="14"/>
        <v>100</v>
      </c>
      <c r="AB66" s="10">
        <f>IF(ISERROR(VLOOKUP($D66,ResultxEstandar!$A:$E,3,FALSE)),0,VLOOKUP($D66,ResultxEstandar!$A:$E,3,FALSE))</f>
        <v>0</v>
      </c>
      <c r="AC66" s="10">
        <f>IF(ISERROR(VLOOKUP($D66,ResultxEstandar!$A:$E,4,FALSE)),0,VLOOKUP($D66,ResultxEstandar!$A:$E,4,FALSE))</f>
        <v>2</v>
      </c>
      <c r="AD66" s="10">
        <f>IF(ISERROR(VLOOKUP($D66,ResultxEstandar!$A:$E,5,FALSE)),0,VLOOKUP($D66,ResultxEstandar!$A:$E,5,FALSE))</f>
        <v>0</v>
      </c>
      <c r="AE66" s="38">
        <f t="shared" si="15"/>
        <v>2</v>
      </c>
      <c r="AF66" s="39">
        <f t="shared" si="16"/>
        <v>0</v>
      </c>
      <c r="AG66" s="39">
        <f t="shared" si="17"/>
        <v>2</v>
      </c>
      <c r="AH66" s="39">
        <f t="shared" si="18"/>
        <v>0</v>
      </c>
      <c r="AI66" s="39">
        <f t="shared" si="19"/>
        <v>2</v>
      </c>
      <c r="AJ66" s="41">
        <f t="shared" si="20"/>
        <v>0</v>
      </c>
      <c r="AK66" s="41">
        <f t="shared" si="21"/>
        <v>2</v>
      </c>
      <c r="AL66" s="41">
        <f t="shared" si="22"/>
        <v>0</v>
      </c>
      <c r="AM66" s="42">
        <f t="shared" si="23"/>
        <v>2</v>
      </c>
    </row>
    <row r="67" spans="2:39" ht="22.5" x14ac:dyDescent="0.2">
      <c r="B67" s="11"/>
      <c r="C67" s="8"/>
      <c r="D67" s="9" t="s">
        <v>105</v>
      </c>
      <c r="E67" s="164" t="s">
        <v>106</v>
      </c>
      <c r="F67" s="10">
        <f>IF(ISERROR(VLOOKUP($D67,CriteriosxEstandares!$A:$E,2,FALSE)),0,VLOOKUP($D67,CriteriosxEstandares!$A:$E,2,FALSE))</f>
        <v>2</v>
      </c>
      <c r="G67" s="10">
        <f>IF(ISERROR(VLOOKUP($D67,CriteriosxEstandares!$A:$E,3,FALSE)),0,VLOOKUP($D67,CriteriosxEstandares!$A:$E,3,FALSE))</f>
        <v>2</v>
      </c>
      <c r="H67" s="10">
        <f>IF(ISERROR(VLOOKUP($D67,CriteriosxEstandares!$A:$E,4,FALSE)),0,VLOOKUP($D67,CriteriosxEstandares!$A:$E,4,FALSE))</f>
        <v>0</v>
      </c>
      <c r="I67" s="10">
        <f>IF(ISERROR(VLOOKUP($D67,CriteriosxEstandares!$A:$E,5,FALSE)),0,VLOOKUP($D67,CriteriosxEstandares!$A:$E,5,FALSE))</f>
        <v>0</v>
      </c>
      <c r="J67" s="27">
        <f t="shared" si="0"/>
        <v>2</v>
      </c>
      <c r="K67" s="28">
        <f t="shared" si="1"/>
        <v>4</v>
      </c>
      <c r="L67" s="28">
        <f t="shared" si="2"/>
        <v>0</v>
      </c>
      <c r="M67" s="28">
        <f t="shared" si="3"/>
        <v>0</v>
      </c>
      <c r="N67" s="28">
        <f t="shared" si="4"/>
        <v>4</v>
      </c>
      <c r="O67" s="29">
        <v>1</v>
      </c>
      <c r="P67" s="29">
        <v>2</v>
      </c>
      <c r="Q67" s="29">
        <v>3</v>
      </c>
      <c r="R67" s="27">
        <f t="shared" si="5"/>
        <v>6</v>
      </c>
      <c r="S67" s="34">
        <f t="shared" si="6"/>
        <v>4</v>
      </c>
      <c r="T67" s="34">
        <f t="shared" si="7"/>
        <v>0</v>
      </c>
      <c r="U67" s="34">
        <f t="shared" si="8"/>
        <v>0</v>
      </c>
      <c r="V67" s="34">
        <f t="shared" si="9"/>
        <v>4</v>
      </c>
      <c r="W67" s="35">
        <f t="shared" si="37"/>
        <v>100</v>
      </c>
      <c r="X67" s="35">
        <f t="shared" si="38"/>
        <v>0</v>
      </c>
      <c r="Y67" s="35">
        <f t="shared" si="39"/>
        <v>0</v>
      </c>
      <c r="Z67" s="37">
        <f t="shared" si="13"/>
        <v>4</v>
      </c>
      <c r="AA67" s="37">
        <f t="shared" si="14"/>
        <v>100</v>
      </c>
      <c r="AB67" s="10">
        <f>IF(ISERROR(VLOOKUP($D67,ResultxEstandar!$A:$E,3,FALSE)),0,VLOOKUP($D67,ResultxEstandar!$A:$E,3,FALSE))</f>
        <v>4</v>
      </c>
      <c r="AC67" s="10">
        <f>IF(ISERROR(VLOOKUP($D67,ResultxEstandar!$A:$E,4,FALSE)),0,VLOOKUP($D67,ResultxEstandar!$A:$E,4,FALSE))</f>
        <v>0</v>
      </c>
      <c r="AD67" s="10">
        <f>IF(ISERROR(VLOOKUP($D67,ResultxEstandar!$A:$E,5,FALSE)),0,VLOOKUP($D67,ResultxEstandar!$A:$E,5,FALSE))</f>
        <v>0</v>
      </c>
      <c r="AE67" s="38">
        <f t="shared" si="15"/>
        <v>4</v>
      </c>
      <c r="AF67" s="39">
        <f t="shared" si="16"/>
        <v>4</v>
      </c>
      <c r="AG67" s="39">
        <f t="shared" si="17"/>
        <v>0</v>
      </c>
      <c r="AH67" s="39">
        <f t="shared" si="18"/>
        <v>0</v>
      </c>
      <c r="AI67" s="39">
        <f t="shared" si="19"/>
        <v>4</v>
      </c>
      <c r="AJ67" s="41">
        <f t="shared" si="20"/>
        <v>4</v>
      </c>
      <c r="AK67" s="41">
        <f t="shared" si="21"/>
        <v>0</v>
      </c>
      <c r="AL67" s="41">
        <f t="shared" si="22"/>
        <v>0</v>
      </c>
      <c r="AM67" s="42">
        <f t="shared" si="23"/>
        <v>4</v>
      </c>
    </row>
    <row r="68" spans="2:39" ht="25.5" x14ac:dyDescent="0.2">
      <c r="B68" s="7" t="s">
        <v>69</v>
      </c>
      <c r="C68" s="13" t="s">
        <v>70</v>
      </c>
      <c r="D68" s="9" t="s">
        <v>71</v>
      </c>
      <c r="E68" s="164" t="s">
        <v>72</v>
      </c>
      <c r="F68" s="10">
        <f>IF(ISERROR(VLOOKUP($D68,CriteriosxEstandares!$A:$E,2,FALSE)),0,VLOOKUP($D68,CriteriosxEstandares!$A:$E,2,FALSE))</f>
        <v>4</v>
      </c>
      <c r="G68" s="10">
        <f>IF(ISERROR(VLOOKUP($D68,CriteriosxEstandares!$A:$E,3,FALSE)),0,VLOOKUP($D68,CriteriosxEstandares!$A:$E,3,FALSE))</f>
        <v>3</v>
      </c>
      <c r="H68" s="10">
        <f>IF(ISERROR(VLOOKUP($D68,CriteriosxEstandares!$A:$E,4,FALSE)),0,VLOOKUP($D68,CriteriosxEstandares!$A:$E,4,FALSE))</f>
        <v>1</v>
      </c>
      <c r="I68" s="10">
        <f>IF(ISERROR(VLOOKUP($D68,CriteriosxEstandares!$A:$E,5,FALSE)),0,VLOOKUP($D68,CriteriosxEstandares!$A:$E,5,FALSE))</f>
        <v>0</v>
      </c>
      <c r="J68" s="27">
        <f t="shared" si="0"/>
        <v>4</v>
      </c>
      <c r="K68" s="28">
        <f t="shared" si="1"/>
        <v>6</v>
      </c>
      <c r="L68" s="28">
        <f t="shared" si="2"/>
        <v>2</v>
      </c>
      <c r="M68" s="28">
        <f t="shared" si="3"/>
        <v>0</v>
      </c>
      <c r="N68" s="28">
        <f t="shared" si="4"/>
        <v>8</v>
      </c>
      <c r="O68" s="29">
        <v>1</v>
      </c>
      <c r="P68" s="29">
        <v>2</v>
      </c>
      <c r="Q68" s="29">
        <v>3</v>
      </c>
      <c r="R68" s="27">
        <f t="shared" si="5"/>
        <v>6</v>
      </c>
      <c r="S68" s="34">
        <f t="shared" si="6"/>
        <v>6</v>
      </c>
      <c r="T68" s="34">
        <f t="shared" si="7"/>
        <v>4</v>
      </c>
      <c r="U68" s="34">
        <f t="shared" si="8"/>
        <v>0</v>
      </c>
      <c r="V68" s="34">
        <f t="shared" si="9"/>
        <v>10</v>
      </c>
      <c r="W68" s="35">
        <f t="shared" si="37"/>
        <v>60</v>
      </c>
      <c r="X68" s="35">
        <f t="shared" si="38"/>
        <v>40</v>
      </c>
      <c r="Y68" s="35">
        <f t="shared" si="39"/>
        <v>0</v>
      </c>
      <c r="Z68" s="37">
        <f t="shared" si="13"/>
        <v>8</v>
      </c>
      <c r="AA68" s="37">
        <f t="shared" si="14"/>
        <v>100</v>
      </c>
      <c r="AB68" s="10">
        <f>IF(ISERROR(VLOOKUP($D68,ResultxEstandar!$A:$E,3,FALSE)),0,VLOOKUP($D68,ResultxEstandar!$A:$E,3,FALSE))</f>
        <v>6</v>
      </c>
      <c r="AC68" s="10">
        <f>IF(ISERROR(VLOOKUP($D68,ResultxEstandar!$A:$E,4,FALSE)),0,VLOOKUP($D68,ResultxEstandar!$A:$E,4,FALSE))</f>
        <v>1</v>
      </c>
      <c r="AD68" s="10">
        <f>IF(ISERROR(VLOOKUP($D68,ResultxEstandar!$A:$E,5,FALSE)),0,VLOOKUP($D68,ResultxEstandar!$A:$E,5,FALSE))</f>
        <v>0</v>
      </c>
      <c r="AE68" s="38">
        <f t="shared" si="15"/>
        <v>7</v>
      </c>
      <c r="AF68" s="39">
        <f t="shared" si="16"/>
        <v>4.8</v>
      </c>
      <c r="AG68" s="39">
        <f t="shared" si="17"/>
        <v>3.2</v>
      </c>
      <c r="AH68" s="39">
        <f t="shared" si="18"/>
        <v>0</v>
      </c>
      <c r="AI68" s="39">
        <f t="shared" si="19"/>
        <v>8</v>
      </c>
      <c r="AJ68" s="41">
        <f t="shared" si="20"/>
        <v>4.8</v>
      </c>
      <c r="AK68" s="41">
        <f t="shared" si="21"/>
        <v>1.6</v>
      </c>
      <c r="AL68" s="41">
        <f t="shared" si="22"/>
        <v>0</v>
      </c>
      <c r="AM68" s="42">
        <f t="shared" si="23"/>
        <v>6.4</v>
      </c>
    </row>
    <row r="69" spans="2:39" ht="22.5" x14ac:dyDescent="0.2">
      <c r="B69" s="11"/>
      <c r="C69" s="8"/>
      <c r="D69" s="9" t="s">
        <v>560</v>
      </c>
      <c r="E69" s="164" t="s">
        <v>561</v>
      </c>
      <c r="F69" s="10">
        <f>IF(ISERROR(VLOOKUP($D69,CriteriosxEstandares!$A:$E,2,FALSE)),0,VLOOKUP($D69,CriteriosxEstandares!$A:$E,2,FALSE))</f>
        <v>0</v>
      </c>
      <c r="G69" s="10">
        <f>IF(ISERROR(VLOOKUP($D69,CriteriosxEstandares!$A:$E,3,FALSE)),0,VLOOKUP($D69,CriteriosxEstandares!$A:$E,3,FALSE))</f>
        <v>0</v>
      </c>
      <c r="H69" s="10">
        <f>IF(ISERROR(VLOOKUP($D69,CriteriosxEstandares!$A:$E,4,FALSE)),0,VLOOKUP($D69,CriteriosxEstandares!$A:$E,4,FALSE))</f>
        <v>0</v>
      </c>
      <c r="I69" s="10">
        <f>IF(ISERROR(VLOOKUP($D69,CriteriosxEstandares!$A:$E,5,FALSE)),0,VLOOKUP($D69,CriteriosxEstandares!$A:$E,5,FALSE))</f>
        <v>0</v>
      </c>
      <c r="J69" s="27">
        <f t="shared" si="0"/>
        <v>0</v>
      </c>
      <c r="K69" s="28">
        <f t="shared" si="1"/>
        <v>0</v>
      </c>
      <c r="L69" s="28">
        <f t="shared" si="2"/>
        <v>0</v>
      </c>
      <c r="M69" s="28">
        <f t="shared" si="3"/>
        <v>0</v>
      </c>
      <c r="N69" s="28">
        <f t="shared" si="4"/>
        <v>0</v>
      </c>
      <c r="O69" s="29">
        <v>1</v>
      </c>
      <c r="P69" s="29">
        <v>2</v>
      </c>
      <c r="Q69" s="29">
        <v>3</v>
      </c>
      <c r="R69" s="27">
        <f t="shared" si="5"/>
        <v>6</v>
      </c>
      <c r="S69" s="34">
        <f t="shared" si="6"/>
        <v>0</v>
      </c>
      <c r="T69" s="34">
        <f t="shared" si="7"/>
        <v>0</v>
      </c>
      <c r="U69" s="34">
        <f t="shared" si="8"/>
        <v>0</v>
      </c>
      <c r="V69" s="34">
        <f t="shared" si="9"/>
        <v>0</v>
      </c>
      <c r="W69" s="35">
        <f t="shared" si="37"/>
        <v>0</v>
      </c>
      <c r="X69" s="35">
        <f t="shared" si="38"/>
        <v>0</v>
      </c>
      <c r="Y69" s="35">
        <f t="shared" si="39"/>
        <v>0</v>
      </c>
      <c r="Z69" s="37">
        <f t="shared" si="13"/>
        <v>0</v>
      </c>
      <c r="AA69" s="37">
        <f t="shared" si="14"/>
        <v>0</v>
      </c>
      <c r="AB69" s="10">
        <f>IF(ISERROR(VLOOKUP($D69,ResultxEstandar!$A:$E,3,FALSE)),0,VLOOKUP($D69,ResultxEstandar!$A:$E,3,FALSE))</f>
        <v>0</v>
      </c>
      <c r="AC69" s="10">
        <f>IF(ISERROR(VLOOKUP($D69,ResultxEstandar!$A:$E,4,FALSE)),0,VLOOKUP($D69,ResultxEstandar!$A:$E,4,FALSE))</f>
        <v>0</v>
      </c>
      <c r="AD69" s="10">
        <f>IF(ISERROR(VLOOKUP($D69,ResultxEstandar!$A:$E,5,FALSE)),0,VLOOKUP($D69,ResultxEstandar!$A:$E,5,FALSE))</f>
        <v>0</v>
      </c>
      <c r="AE69" s="38">
        <f t="shared" si="15"/>
        <v>0</v>
      </c>
      <c r="AF69" s="39">
        <f t="shared" si="16"/>
        <v>0</v>
      </c>
      <c r="AG69" s="39">
        <f t="shared" si="17"/>
        <v>0</v>
      </c>
      <c r="AH69" s="39">
        <f t="shared" si="18"/>
        <v>0</v>
      </c>
      <c r="AI69" s="39">
        <f t="shared" si="19"/>
        <v>0</v>
      </c>
      <c r="AJ69" s="41">
        <f t="shared" si="20"/>
        <v>0</v>
      </c>
      <c r="AK69" s="41">
        <f t="shared" si="21"/>
        <v>0</v>
      </c>
      <c r="AL69" s="41">
        <f t="shared" si="22"/>
        <v>0</v>
      </c>
      <c r="AM69" s="42">
        <f t="shared" si="23"/>
        <v>0</v>
      </c>
    </row>
    <row r="70" spans="2:39" ht="22.5" x14ac:dyDescent="0.2">
      <c r="B70" s="14"/>
      <c r="C70" s="8"/>
      <c r="D70" s="9" t="s">
        <v>81</v>
      </c>
      <c r="E70" s="164" t="s">
        <v>82</v>
      </c>
      <c r="F70" s="10">
        <f>IF(ISERROR(VLOOKUP($D70,CriteriosxEstandares!$A:$E,2,FALSE)),0,VLOOKUP($D70,CriteriosxEstandares!$A:$E,2,FALSE))</f>
        <v>3</v>
      </c>
      <c r="G70" s="10">
        <f>IF(ISERROR(VLOOKUP($D70,CriteriosxEstandares!$A:$E,3,FALSE)),0,VLOOKUP($D70,CriteriosxEstandares!$A:$E,3,FALSE))</f>
        <v>0</v>
      </c>
      <c r="H70" s="10">
        <f>IF(ISERROR(VLOOKUP($D70,CriteriosxEstandares!$A:$E,4,FALSE)),0,VLOOKUP($D70,CriteriosxEstandares!$A:$E,4,FALSE))</f>
        <v>3</v>
      </c>
      <c r="I70" s="10">
        <f>IF(ISERROR(VLOOKUP($D70,CriteriosxEstandares!$A:$E,5,FALSE)),0,VLOOKUP($D70,CriteriosxEstandares!$A:$E,5,FALSE))</f>
        <v>0</v>
      </c>
      <c r="J70" s="27">
        <f t="shared" si="0"/>
        <v>3</v>
      </c>
      <c r="K70" s="28">
        <f t="shared" si="1"/>
        <v>0</v>
      </c>
      <c r="L70" s="28">
        <f t="shared" si="2"/>
        <v>6</v>
      </c>
      <c r="M70" s="28">
        <f t="shared" si="3"/>
        <v>0</v>
      </c>
      <c r="N70" s="28">
        <f t="shared" si="4"/>
        <v>6</v>
      </c>
      <c r="O70" s="29">
        <v>1</v>
      </c>
      <c r="P70" s="29">
        <v>2</v>
      </c>
      <c r="Q70" s="29">
        <v>3</v>
      </c>
      <c r="R70" s="27">
        <f t="shared" si="5"/>
        <v>6</v>
      </c>
      <c r="S70" s="34">
        <f t="shared" si="6"/>
        <v>0</v>
      </c>
      <c r="T70" s="34">
        <f t="shared" si="7"/>
        <v>12</v>
      </c>
      <c r="U70" s="34">
        <f t="shared" si="8"/>
        <v>0</v>
      </c>
      <c r="V70" s="34">
        <f t="shared" si="9"/>
        <v>12</v>
      </c>
      <c r="W70" s="35">
        <f t="shared" si="37"/>
        <v>0</v>
      </c>
      <c r="X70" s="35">
        <f t="shared" si="38"/>
        <v>100</v>
      </c>
      <c r="Y70" s="35">
        <f t="shared" si="39"/>
        <v>0</v>
      </c>
      <c r="Z70" s="37">
        <f t="shared" si="13"/>
        <v>6</v>
      </c>
      <c r="AA70" s="37">
        <f t="shared" si="14"/>
        <v>100</v>
      </c>
      <c r="AB70" s="10">
        <f>IF(ISERROR(VLOOKUP($D70,ResultxEstandar!$A:$E,3,FALSE)),0,VLOOKUP($D70,ResultxEstandar!$A:$E,3,FALSE))</f>
        <v>0</v>
      </c>
      <c r="AC70" s="10">
        <f>IF(ISERROR(VLOOKUP($D70,ResultxEstandar!$A:$E,4,FALSE)),0,VLOOKUP($D70,ResultxEstandar!$A:$E,4,FALSE))</f>
        <v>3</v>
      </c>
      <c r="AD70" s="10">
        <f>IF(ISERROR(VLOOKUP($D70,ResultxEstandar!$A:$E,5,FALSE)),0,VLOOKUP($D70,ResultxEstandar!$A:$E,5,FALSE))</f>
        <v>0</v>
      </c>
      <c r="AE70" s="38">
        <f t="shared" si="15"/>
        <v>3</v>
      </c>
      <c r="AF70" s="39">
        <f t="shared" si="16"/>
        <v>0</v>
      </c>
      <c r="AG70" s="39">
        <f t="shared" si="17"/>
        <v>6</v>
      </c>
      <c r="AH70" s="39">
        <f t="shared" si="18"/>
        <v>0</v>
      </c>
      <c r="AI70" s="39">
        <f t="shared" si="19"/>
        <v>6</v>
      </c>
      <c r="AJ70" s="41">
        <f t="shared" si="20"/>
        <v>0</v>
      </c>
      <c r="AK70" s="41">
        <f t="shared" si="21"/>
        <v>3</v>
      </c>
      <c r="AL70" s="41">
        <f t="shared" si="22"/>
        <v>0</v>
      </c>
      <c r="AM70" s="42">
        <f t="shared" si="23"/>
        <v>3</v>
      </c>
    </row>
    <row r="71" spans="2:39" ht="51" x14ac:dyDescent="0.2">
      <c r="B71" s="7" t="s">
        <v>26</v>
      </c>
      <c r="C71" s="13" t="s">
        <v>562</v>
      </c>
      <c r="D71" s="9" t="s">
        <v>28</v>
      </c>
      <c r="E71" s="164" t="s">
        <v>29</v>
      </c>
      <c r="F71" s="10">
        <f>IF(ISERROR(VLOOKUP($D71,CriteriosxEstandares!$A:$E,2,FALSE)),0,VLOOKUP($D71,CriteriosxEstandares!$A:$E,2,FALSE))</f>
        <v>1</v>
      </c>
      <c r="G71" s="10">
        <f>IF(ISERROR(VLOOKUP($D71,CriteriosxEstandares!$A:$E,3,FALSE)),0,VLOOKUP($D71,CriteriosxEstandares!$A:$E,3,FALSE))</f>
        <v>1</v>
      </c>
      <c r="H71" s="10">
        <f>IF(ISERROR(VLOOKUP($D71,CriteriosxEstandares!$A:$E,4,FALSE)),0,VLOOKUP($D71,CriteriosxEstandares!$A:$E,4,FALSE))</f>
        <v>0</v>
      </c>
      <c r="I71" s="10">
        <f>IF(ISERROR(VLOOKUP($D71,CriteriosxEstandares!$A:$E,5,FALSE)),0,VLOOKUP($D71,CriteriosxEstandares!$A:$E,5,FALSE))</f>
        <v>0</v>
      </c>
      <c r="J71" s="27">
        <f t="shared" si="0"/>
        <v>1</v>
      </c>
      <c r="K71" s="28">
        <f t="shared" si="1"/>
        <v>2</v>
      </c>
      <c r="L71" s="28">
        <f t="shared" si="2"/>
        <v>0</v>
      </c>
      <c r="M71" s="28">
        <f t="shared" si="3"/>
        <v>0</v>
      </c>
      <c r="N71" s="28">
        <f t="shared" si="4"/>
        <v>2</v>
      </c>
      <c r="O71" s="29">
        <v>1</v>
      </c>
      <c r="P71" s="29">
        <v>2</v>
      </c>
      <c r="Q71" s="29">
        <v>3</v>
      </c>
      <c r="R71" s="27">
        <f t="shared" si="5"/>
        <v>6</v>
      </c>
      <c r="S71" s="34">
        <f t="shared" si="6"/>
        <v>2</v>
      </c>
      <c r="T71" s="34">
        <f t="shared" si="7"/>
        <v>0</v>
      </c>
      <c r="U71" s="34">
        <f t="shared" si="8"/>
        <v>0</v>
      </c>
      <c r="V71" s="34">
        <f t="shared" si="9"/>
        <v>2</v>
      </c>
      <c r="W71" s="35">
        <f t="shared" si="37"/>
        <v>100</v>
      </c>
      <c r="X71" s="35">
        <f t="shared" si="38"/>
        <v>0</v>
      </c>
      <c r="Y71" s="35">
        <f t="shared" si="39"/>
        <v>0</v>
      </c>
      <c r="Z71" s="37">
        <f t="shared" si="13"/>
        <v>2</v>
      </c>
      <c r="AA71" s="37">
        <f t="shared" si="14"/>
        <v>100</v>
      </c>
      <c r="AB71" s="10">
        <f>IF(ISERROR(VLOOKUP($D71,ResultxEstandar!$A:$E,3,FALSE)),0,VLOOKUP($D71,ResultxEstandar!$A:$E,3,FALSE))</f>
        <v>2</v>
      </c>
      <c r="AC71" s="10">
        <f>IF(ISERROR(VLOOKUP($D71,ResultxEstandar!$A:$E,4,FALSE)),0,VLOOKUP($D71,ResultxEstandar!$A:$E,4,FALSE))</f>
        <v>0</v>
      </c>
      <c r="AD71" s="10">
        <f>IF(ISERROR(VLOOKUP($D71,ResultxEstandar!$A:$E,5,FALSE)),0,VLOOKUP($D71,ResultxEstandar!$A:$E,5,FALSE))</f>
        <v>0</v>
      </c>
      <c r="AE71" s="38">
        <f t="shared" si="15"/>
        <v>2</v>
      </c>
      <c r="AF71" s="39">
        <f t="shared" si="16"/>
        <v>2</v>
      </c>
      <c r="AG71" s="39">
        <f t="shared" si="17"/>
        <v>0</v>
      </c>
      <c r="AH71" s="39">
        <f t="shared" si="18"/>
        <v>0</v>
      </c>
      <c r="AI71" s="39">
        <f t="shared" si="19"/>
        <v>2</v>
      </c>
      <c r="AJ71" s="41">
        <f t="shared" si="20"/>
        <v>2</v>
      </c>
      <c r="AK71" s="41">
        <f t="shared" si="21"/>
        <v>0</v>
      </c>
      <c r="AL71" s="41">
        <f t="shared" si="22"/>
        <v>0</v>
      </c>
      <c r="AM71" s="42">
        <f t="shared" si="23"/>
        <v>2</v>
      </c>
    </row>
    <row r="72" spans="2:39" ht="33.75" x14ac:dyDescent="0.2">
      <c r="B72" s="11"/>
      <c r="C72" s="8"/>
      <c r="D72" s="9" t="s">
        <v>32</v>
      </c>
      <c r="E72" s="164" t="s">
        <v>33</v>
      </c>
      <c r="F72" s="10">
        <f>IF(ISERROR(VLOOKUP($D72,CriteriosxEstandares!$A:$E,2,FALSE)),0,VLOOKUP($D72,CriteriosxEstandares!$A:$E,2,FALSE))</f>
        <v>1</v>
      </c>
      <c r="G72" s="10">
        <f>IF(ISERROR(VLOOKUP($D72,CriteriosxEstandares!$A:$E,3,FALSE)),0,VLOOKUP($D72,CriteriosxEstandares!$A:$E,3,FALSE))</f>
        <v>0</v>
      </c>
      <c r="H72" s="10">
        <f>IF(ISERROR(VLOOKUP($D72,CriteriosxEstandares!$A:$E,4,FALSE)),0,VLOOKUP($D72,CriteriosxEstandares!$A:$E,4,FALSE))</f>
        <v>1</v>
      </c>
      <c r="I72" s="10">
        <f>IF(ISERROR(VLOOKUP($D72,CriteriosxEstandares!$A:$E,5,FALSE)),0,VLOOKUP($D72,CriteriosxEstandares!$A:$E,5,FALSE))</f>
        <v>0</v>
      </c>
      <c r="J72" s="27">
        <f t="shared" si="0"/>
        <v>1</v>
      </c>
      <c r="K72" s="28">
        <f t="shared" si="1"/>
        <v>0</v>
      </c>
      <c r="L72" s="28">
        <f t="shared" si="2"/>
        <v>2</v>
      </c>
      <c r="M72" s="28">
        <f t="shared" si="3"/>
        <v>0</v>
      </c>
      <c r="N72" s="28">
        <f t="shared" si="4"/>
        <v>2</v>
      </c>
      <c r="O72" s="29">
        <v>1</v>
      </c>
      <c r="P72" s="29">
        <v>2</v>
      </c>
      <c r="Q72" s="29">
        <v>3</v>
      </c>
      <c r="R72" s="27">
        <f t="shared" si="5"/>
        <v>6</v>
      </c>
      <c r="S72" s="34">
        <f t="shared" si="6"/>
        <v>0</v>
      </c>
      <c r="T72" s="34">
        <f t="shared" si="7"/>
        <v>4</v>
      </c>
      <c r="U72" s="34">
        <f t="shared" si="8"/>
        <v>0</v>
      </c>
      <c r="V72" s="34">
        <f t="shared" si="9"/>
        <v>4</v>
      </c>
      <c r="W72" s="35">
        <f t="shared" si="37"/>
        <v>0</v>
      </c>
      <c r="X72" s="35">
        <f t="shared" si="38"/>
        <v>100</v>
      </c>
      <c r="Y72" s="35">
        <f t="shared" si="39"/>
        <v>0</v>
      </c>
      <c r="Z72" s="37">
        <f t="shared" si="13"/>
        <v>2</v>
      </c>
      <c r="AA72" s="37">
        <f t="shared" si="14"/>
        <v>100</v>
      </c>
      <c r="AB72" s="10">
        <f>IF(ISERROR(VLOOKUP($D72,ResultxEstandar!$A:$E,3,FALSE)),0,VLOOKUP($D72,ResultxEstandar!$A:$E,3,FALSE))</f>
        <v>0</v>
      </c>
      <c r="AC72" s="10">
        <f>IF(ISERROR(VLOOKUP($D72,ResultxEstandar!$A:$E,4,FALSE)),0,VLOOKUP($D72,ResultxEstandar!$A:$E,4,FALSE))</f>
        <v>2</v>
      </c>
      <c r="AD72" s="10">
        <f>IF(ISERROR(VLOOKUP($D72,ResultxEstandar!$A:$E,5,FALSE)),0,VLOOKUP($D72,ResultxEstandar!$A:$E,5,FALSE))</f>
        <v>0</v>
      </c>
      <c r="AE72" s="38">
        <f t="shared" si="15"/>
        <v>2</v>
      </c>
      <c r="AF72" s="39">
        <f t="shared" si="16"/>
        <v>0</v>
      </c>
      <c r="AG72" s="39">
        <f t="shared" si="17"/>
        <v>2</v>
      </c>
      <c r="AH72" s="39">
        <f t="shared" si="18"/>
        <v>0</v>
      </c>
      <c r="AI72" s="39">
        <f t="shared" si="19"/>
        <v>2</v>
      </c>
      <c r="AJ72" s="41">
        <f t="shared" si="20"/>
        <v>0</v>
      </c>
      <c r="AK72" s="41">
        <f t="shared" si="21"/>
        <v>2</v>
      </c>
      <c r="AL72" s="41">
        <f t="shared" si="22"/>
        <v>0</v>
      </c>
      <c r="AM72" s="42">
        <f t="shared" si="23"/>
        <v>2</v>
      </c>
    </row>
    <row r="73" spans="2:39" ht="33.75" x14ac:dyDescent="0.2">
      <c r="B73" s="11"/>
      <c r="C73" s="8"/>
      <c r="D73" s="9" t="s">
        <v>563</v>
      </c>
      <c r="E73" s="164" t="s">
        <v>564</v>
      </c>
      <c r="F73" s="10">
        <f>IF(ISERROR(VLOOKUP($D73,CriteriosxEstandares!$A:$E,2,FALSE)),0,VLOOKUP($D73,CriteriosxEstandares!$A:$E,2,FALSE))</f>
        <v>0</v>
      </c>
      <c r="G73" s="10">
        <f>IF(ISERROR(VLOOKUP($D73,CriteriosxEstandares!$A:$E,3,FALSE)),0,VLOOKUP($D73,CriteriosxEstandares!$A:$E,3,FALSE))</f>
        <v>0</v>
      </c>
      <c r="H73" s="10">
        <f>IF(ISERROR(VLOOKUP($D73,CriteriosxEstandares!$A:$E,4,FALSE)),0,VLOOKUP($D73,CriteriosxEstandares!$A:$E,4,FALSE))</f>
        <v>0</v>
      </c>
      <c r="I73" s="10">
        <f>IF(ISERROR(VLOOKUP($D73,CriteriosxEstandares!$A:$E,5,FALSE)),0,VLOOKUP($D73,CriteriosxEstandares!$A:$E,5,FALSE))</f>
        <v>0</v>
      </c>
      <c r="J73" s="27">
        <f t="shared" si="0"/>
        <v>0</v>
      </c>
      <c r="K73" s="28">
        <f t="shared" si="1"/>
        <v>0</v>
      </c>
      <c r="L73" s="28">
        <f t="shared" si="2"/>
        <v>0</v>
      </c>
      <c r="M73" s="28">
        <f t="shared" si="3"/>
        <v>0</v>
      </c>
      <c r="N73" s="28">
        <f t="shared" si="4"/>
        <v>0</v>
      </c>
      <c r="O73" s="29">
        <v>1</v>
      </c>
      <c r="P73" s="29">
        <v>2</v>
      </c>
      <c r="Q73" s="29">
        <v>3</v>
      </c>
      <c r="R73" s="27">
        <f t="shared" si="5"/>
        <v>6</v>
      </c>
      <c r="S73" s="34">
        <f t="shared" si="6"/>
        <v>0</v>
      </c>
      <c r="T73" s="34">
        <f t="shared" si="7"/>
        <v>0</v>
      </c>
      <c r="U73" s="34">
        <f t="shared" si="8"/>
        <v>0</v>
      </c>
      <c r="V73" s="34">
        <f t="shared" si="9"/>
        <v>0</v>
      </c>
      <c r="W73" s="35">
        <f t="shared" si="37"/>
        <v>0</v>
      </c>
      <c r="X73" s="35">
        <f t="shared" si="38"/>
        <v>0</v>
      </c>
      <c r="Y73" s="35">
        <f t="shared" si="39"/>
        <v>0</v>
      </c>
      <c r="Z73" s="37">
        <f t="shared" si="13"/>
        <v>0</v>
      </c>
      <c r="AA73" s="37">
        <f t="shared" si="14"/>
        <v>0</v>
      </c>
      <c r="AB73" s="10">
        <f>IF(ISERROR(VLOOKUP($D73,ResultxEstandar!$A:$E,3,FALSE)),0,VLOOKUP($D73,ResultxEstandar!$A:$E,3,FALSE))</f>
        <v>0</v>
      </c>
      <c r="AC73" s="10">
        <f>IF(ISERROR(VLOOKUP($D73,ResultxEstandar!$A:$E,4,FALSE)),0,VLOOKUP($D73,ResultxEstandar!$A:$E,4,FALSE))</f>
        <v>0</v>
      </c>
      <c r="AD73" s="10">
        <f>IF(ISERROR(VLOOKUP($D73,ResultxEstandar!$A:$E,5,FALSE)),0,VLOOKUP($D73,ResultxEstandar!$A:$E,5,FALSE))</f>
        <v>0</v>
      </c>
      <c r="AE73" s="38">
        <f t="shared" si="15"/>
        <v>0</v>
      </c>
      <c r="AF73" s="39">
        <f t="shared" si="16"/>
        <v>0</v>
      </c>
      <c r="AG73" s="39">
        <f t="shared" si="17"/>
        <v>0</v>
      </c>
      <c r="AH73" s="39">
        <f t="shared" si="18"/>
        <v>0</v>
      </c>
      <c r="AI73" s="39">
        <f t="shared" si="19"/>
        <v>0</v>
      </c>
      <c r="AJ73" s="41">
        <f t="shared" si="20"/>
        <v>0</v>
      </c>
      <c r="AK73" s="41">
        <f t="shared" si="21"/>
        <v>0</v>
      </c>
      <c r="AL73" s="41">
        <f t="shared" si="22"/>
        <v>0</v>
      </c>
      <c r="AM73" s="42">
        <f t="shared" si="23"/>
        <v>0</v>
      </c>
    </row>
    <row r="74" spans="2:39" ht="22.5" x14ac:dyDescent="0.2">
      <c r="B74" s="14"/>
      <c r="C74" s="8"/>
      <c r="D74" s="9" t="s">
        <v>36</v>
      </c>
      <c r="E74" s="164" t="s">
        <v>37</v>
      </c>
      <c r="F74" s="10">
        <f>IF(ISERROR(VLOOKUP($D74,CriteriosxEstandares!$A:$E,2,FALSE)),0,VLOOKUP($D74,CriteriosxEstandares!$A:$E,2,FALSE))</f>
        <v>2</v>
      </c>
      <c r="G74" s="10">
        <f>IF(ISERROR(VLOOKUP($D74,CriteriosxEstandares!$A:$E,3,FALSE)),0,VLOOKUP($D74,CriteriosxEstandares!$A:$E,3,FALSE))</f>
        <v>1</v>
      </c>
      <c r="H74" s="10">
        <f>IF(ISERROR(VLOOKUP($D74,CriteriosxEstandares!$A:$E,4,FALSE)),0,VLOOKUP($D74,CriteriosxEstandares!$A:$E,4,FALSE))</f>
        <v>0</v>
      </c>
      <c r="I74" s="10">
        <f>IF(ISERROR(VLOOKUP($D74,CriteriosxEstandares!$A:$E,5,FALSE)),0,VLOOKUP($D74,CriteriosxEstandares!$A:$E,5,FALSE))</f>
        <v>1</v>
      </c>
      <c r="J74" s="27">
        <f t="shared" ref="J74:J82" si="40">SUM(G74:I74)</f>
        <v>2</v>
      </c>
      <c r="K74" s="28">
        <f t="shared" ref="K74:K82" si="41">+G74*2</f>
        <v>2</v>
      </c>
      <c r="L74" s="28">
        <f t="shared" ref="L74:L82" si="42">+H74*2</f>
        <v>0</v>
      </c>
      <c r="M74" s="28">
        <f t="shared" ref="M74:M82" si="43">+I74*2</f>
        <v>2</v>
      </c>
      <c r="N74" s="28">
        <f t="shared" ref="N74:N82" si="44">+K74+L74+M74</f>
        <v>4</v>
      </c>
      <c r="O74" s="29">
        <v>1</v>
      </c>
      <c r="P74" s="29">
        <v>2</v>
      </c>
      <c r="Q74" s="29">
        <v>3</v>
      </c>
      <c r="R74" s="27">
        <f t="shared" ref="R74:R82" si="45">SUM(O74:Q74)</f>
        <v>6</v>
      </c>
      <c r="S74" s="34">
        <f t="shared" ref="S74:S82" si="46">+K74*O74</f>
        <v>2</v>
      </c>
      <c r="T74" s="34">
        <f t="shared" ref="T74:T82" si="47">+L74*P74</f>
        <v>0</v>
      </c>
      <c r="U74" s="34">
        <f t="shared" ref="U74:U82" si="48">+M74*Q74</f>
        <v>6</v>
      </c>
      <c r="V74" s="34">
        <f t="shared" ref="V74:V82" si="49">SUM(S74:U74)</f>
        <v>8</v>
      </c>
      <c r="W74" s="35">
        <f t="shared" si="37"/>
        <v>25</v>
      </c>
      <c r="X74" s="35">
        <f t="shared" si="38"/>
        <v>0</v>
      </c>
      <c r="Y74" s="35">
        <f t="shared" si="39"/>
        <v>75</v>
      </c>
      <c r="Z74" s="37">
        <f t="shared" ref="Z74:Z82" si="50">+N74</f>
        <v>4</v>
      </c>
      <c r="AA74" s="37">
        <f t="shared" ref="AA74:AA82" si="51">SUM(W74:Y74)</f>
        <v>100</v>
      </c>
      <c r="AB74" s="10">
        <f>IF(ISERROR(VLOOKUP($D74,ResultxEstandar!$A:$E,3,FALSE)),0,VLOOKUP($D74,ResultxEstandar!$A:$E,3,FALSE))</f>
        <v>2</v>
      </c>
      <c r="AC74" s="10">
        <f>IF(ISERROR(VLOOKUP($D74,ResultxEstandar!$A:$E,4,FALSE)),0,VLOOKUP($D74,ResultxEstandar!$A:$E,4,FALSE))</f>
        <v>0</v>
      </c>
      <c r="AD74" s="10">
        <f>IF(ISERROR(VLOOKUP($D74,ResultxEstandar!$A:$E,5,FALSE)),0,VLOOKUP($D74,ResultxEstandar!$A:$E,5,FALSE))</f>
        <v>2</v>
      </c>
      <c r="AE74" s="38">
        <f t="shared" si="15"/>
        <v>4</v>
      </c>
      <c r="AF74" s="39">
        <f t="shared" ref="AF74:AF82" si="52">IF(ISERROR(+W74/100*Z74),0,+W74/100*Z74)</f>
        <v>1</v>
      </c>
      <c r="AG74" s="39">
        <f t="shared" ref="AG74:AG82" si="53">IF(ISERROR(+X74/100*Z74),0,+X74/100*Z74)</f>
        <v>0</v>
      </c>
      <c r="AH74" s="39">
        <f t="shared" ref="AH74:AH82" si="54">IF(ISERROR(+Y74/100*Z74),0,+Y74/100*Z74)</f>
        <v>3</v>
      </c>
      <c r="AI74" s="39">
        <f t="shared" si="19"/>
        <v>4</v>
      </c>
      <c r="AJ74" s="41">
        <f t="shared" ref="AJ74:AJ82" si="55">IF(ISERROR(+AB74*AF74/K74),0,+AB74*AF74/K74)</f>
        <v>1</v>
      </c>
      <c r="AK74" s="41">
        <f t="shared" ref="AK74:AK82" si="56">IF(ISERROR(+AC74*AG74/L74),0,+AC74*AG74/L74)</f>
        <v>0</v>
      </c>
      <c r="AL74" s="41">
        <f t="shared" ref="AL74:AL82" si="57">IF(ISERROR(+AD74*AH74/M74),0,+AD74*AH74/M74)</f>
        <v>3</v>
      </c>
      <c r="AM74" s="42">
        <f t="shared" si="23"/>
        <v>4</v>
      </c>
    </row>
    <row r="75" spans="2:39" ht="33.75" x14ac:dyDescent="0.2">
      <c r="B75" s="7" t="s">
        <v>111</v>
      </c>
      <c r="C75" s="13" t="s">
        <v>112</v>
      </c>
      <c r="D75" s="9" t="s">
        <v>565</v>
      </c>
      <c r="E75" s="164" t="s">
        <v>566</v>
      </c>
      <c r="F75" s="10">
        <f>IF(ISERROR(VLOOKUP($D75,CriteriosxEstandares!$A:$E,2,FALSE)),0,VLOOKUP($D75,CriteriosxEstandares!$A:$E,2,FALSE))</f>
        <v>0</v>
      </c>
      <c r="G75" s="10">
        <f>IF(ISERROR(VLOOKUP($D75,CriteriosxEstandares!$A:$E,3,FALSE)),0,VLOOKUP($D75,CriteriosxEstandares!$A:$E,3,FALSE))</f>
        <v>0</v>
      </c>
      <c r="H75" s="10">
        <f>IF(ISERROR(VLOOKUP($D75,CriteriosxEstandares!$A:$E,4,FALSE)),0,VLOOKUP($D75,CriteriosxEstandares!$A:$E,4,FALSE))</f>
        <v>0</v>
      </c>
      <c r="I75" s="10">
        <f>IF(ISERROR(VLOOKUP($D75,CriteriosxEstandares!$A:$E,5,FALSE)),0,VLOOKUP($D75,CriteriosxEstandares!$A:$E,5,FALSE))</f>
        <v>0</v>
      </c>
      <c r="J75" s="27">
        <f t="shared" si="40"/>
        <v>0</v>
      </c>
      <c r="K75" s="28">
        <f t="shared" si="41"/>
        <v>0</v>
      </c>
      <c r="L75" s="28">
        <f t="shared" si="42"/>
        <v>0</v>
      </c>
      <c r="M75" s="28">
        <f t="shared" si="43"/>
        <v>0</v>
      </c>
      <c r="N75" s="28">
        <f t="shared" si="44"/>
        <v>0</v>
      </c>
      <c r="O75" s="29">
        <v>1</v>
      </c>
      <c r="P75" s="29">
        <v>2</v>
      </c>
      <c r="Q75" s="29">
        <v>3</v>
      </c>
      <c r="R75" s="27">
        <f t="shared" si="45"/>
        <v>6</v>
      </c>
      <c r="S75" s="34">
        <f t="shared" si="46"/>
        <v>0</v>
      </c>
      <c r="T75" s="34">
        <f t="shared" si="47"/>
        <v>0</v>
      </c>
      <c r="U75" s="34">
        <f t="shared" si="48"/>
        <v>0</v>
      </c>
      <c r="V75" s="34">
        <f t="shared" si="49"/>
        <v>0</v>
      </c>
      <c r="W75" s="35">
        <f t="shared" si="37"/>
        <v>0</v>
      </c>
      <c r="X75" s="35">
        <f t="shared" si="38"/>
        <v>0</v>
      </c>
      <c r="Y75" s="35">
        <f t="shared" si="39"/>
        <v>0</v>
      </c>
      <c r="Z75" s="37">
        <f t="shared" si="50"/>
        <v>0</v>
      </c>
      <c r="AA75" s="37">
        <f t="shared" si="51"/>
        <v>0</v>
      </c>
      <c r="AB75" s="10">
        <f>IF(ISERROR(VLOOKUP($D75,ResultxEstandar!$A:$E,3,FALSE)),0,VLOOKUP($D75,ResultxEstandar!$A:$E,3,FALSE))</f>
        <v>0</v>
      </c>
      <c r="AC75" s="10">
        <f>IF(ISERROR(VLOOKUP($D75,ResultxEstandar!$A:$E,4,FALSE)),0,VLOOKUP($D75,ResultxEstandar!$A:$E,4,FALSE))</f>
        <v>0</v>
      </c>
      <c r="AD75" s="10">
        <f>IF(ISERROR(VLOOKUP($D75,ResultxEstandar!$A:$E,5,FALSE)),0,VLOOKUP($D75,ResultxEstandar!$A:$E,5,FALSE))</f>
        <v>0</v>
      </c>
      <c r="AE75" s="38">
        <f t="shared" si="15"/>
        <v>0</v>
      </c>
      <c r="AF75" s="39">
        <f t="shared" si="52"/>
        <v>0</v>
      </c>
      <c r="AG75" s="39">
        <f t="shared" si="53"/>
        <v>0</v>
      </c>
      <c r="AH75" s="39">
        <f t="shared" si="54"/>
        <v>0</v>
      </c>
      <c r="AI75" s="39">
        <f t="shared" si="19"/>
        <v>0</v>
      </c>
      <c r="AJ75" s="41">
        <f t="shared" si="55"/>
        <v>0</v>
      </c>
      <c r="AK75" s="41">
        <f t="shared" si="56"/>
        <v>0</v>
      </c>
      <c r="AL75" s="41">
        <f t="shared" si="57"/>
        <v>0</v>
      </c>
      <c r="AM75" s="42">
        <f t="shared" si="23"/>
        <v>0</v>
      </c>
    </row>
    <row r="76" spans="2:39" ht="22.5" x14ac:dyDescent="0.2">
      <c r="B76" s="14"/>
      <c r="C76" s="8"/>
      <c r="D76" s="9" t="s">
        <v>113</v>
      </c>
      <c r="E76" s="164" t="s">
        <v>114</v>
      </c>
      <c r="F76" s="10">
        <f>IF(ISERROR(VLOOKUP($D76,CriteriosxEstandares!$A:$E,2,FALSE)),0,VLOOKUP($D76,CriteriosxEstandares!$A:$E,2,FALSE))</f>
        <v>2</v>
      </c>
      <c r="G76" s="10">
        <f>IF(ISERROR(VLOOKUP($D76,CriteriosxEstandares!$A:$E,3,FALSE)),0,VLOOKUP($D76,CriteriosxEstandares!$A:$E,3,FALSE))</f>
        <v>0</v>
      </c>
      <c r="H76" s="10">
        <f>IF(ISERROR(VLOOKUP($D76,CriteriosxEstandares!$A:$E,4,FALSE)),0,VLOOKUP($D76,CriteriosxEstandares!$A:$E,4,FALSE))</f>
        <v>1</v>
      </c>
      <c r="I76" s="10">
        <f>IF(ISERROR(VLOOKUP($D76,CriteriosxEstandares!$A:$E,5,FALSE)),0,VLOOKUP($D76,CriteriosxEstandares!$A:$E,5,FALSE))</f>
        <v>1</v>
      </c>
      <c r="J76" s="27">
        <f t="shared" si="40"/>
        <v>2</v>
      </c>
      <c r="K76" s="28">
        <f t="shared" si="41"/>
        <v>0</v>
      </c>
      <c r="L76" s="28">
        <f t="shared" si="42"/>
        <v>2</v>
      </c>
      <c r="M76" s="28">
        <f t="shared" si="43"/>
        <v>2</v>
      </c>
      <c r="N76" s="28">
        <f t="shared" si="44"/>
        <v>4</v>
      </c>
      <c r="O76" s="29">
        <v>1</v>
      </c>
      <c r="P76" s="29">
        <v>2</v>
      </c>
      <c r="Q76" s="29">
        <v>3</v>
      </c>
      <c r="R76" s="27">
        <f t="shared" si="45"/>
        <v>6</v>
      </c>
      <c r="S76" s="34">
        <f t="shared" si="46"/>
        <v>0</v>
      </c>
      <c r="T76" s="34">
        <f t="shared" si="47"/>
        <v>4</v>
      </c>
      <c r="U76" s="34">
        <f t="shared" si="48"/>
        <v>6</v>
      </c>
      <c r="V76" s="34">
        <f t="shared" si="49"/>
        <v>10</v>
      </c>
      <c r="W76" s="35">
        <f t="shared" si="37"/>
        <v>0</v>
      </c>
      <c r="X76" s="35">
        <f t="shared" si="38"/>
        <v>40</v>
      </c>
      <c r="Y76" s="35">
        <f t="shared" si="39"/>
        <v>60</v>
      </c>
      <c r="Z76" s="37">
        <f t="shared" si="50"/>
        <v>4</v>
      </c>
      <c r="AA76" s="37">
        <f t="shared" si="51"/>
        <v>100</v>
      </c>
      <c r="AB76" s="10">
        <f>IF(ISERROR(VLOOKUP($D76,ResultxEstandar!$A:$E,3,FALSE)),0,VLOOKUP($D76,ResultxEstandar!$A:$E,3,FALSE))</f>
        <v>0</v>
      </c>
      <c r="AC76" s="10">
        <f>IF(ISERROR(VLOOKUP($D76,ResultxEstandar!$A:$E,4,FALSE)),0,VLOOKUP($D76,ResultxEstandar!$A:$E,4,FALSE))</f>
        <v>0</v>
      </c>
      <c r="AD76" s="10">
        <f>IF(ISERROR(VLOOKUP($D76,ResultxEstandar!$A:$E,5,FALSE)),0,VLOOKUP($D76,ResultxEstandar!$A:$E,5,FALSE))</f>
        <v>2</v>
      </c>
      <c r="AE76" s="38">
        <f t="shared" ref="AE76:AE82" si="58">ROUND(SUM(AB76:AD76),2)</f>
        <v>2</v>
      </c>
      <c r="AF76" s="39">
        <f t="shared" si="52"/>
        <v>0</v>
      </c>
      <c r="AG76" s="39">
        <f t="shared" si="53"/>
        <v>1.6</v>
      </c>
      <c r="AH76" s="39">
        <f t="shared" si="54"/>
        <v>2.4</v>
      </c>
      <c r="AI76" s="39">
        <f t="shared" ref="AI76:AI82" si="59">ROUND(SUM(AF76:AH76),2)</f>
        <v>4</v>
      </c>
      <c r="AJ76" s="41">
        <f t="shared" si="55"/>
        <v>0</v>
      </c>
      <c r="AK76" s="41">
        <f t="shared" si="56"/>
        <v>0</v>
      </c>
      <c r="AL76" s="41">
        <f t="shared" si="57"/>
        <v>2.4</v>
      </c>
      <c r="AM76" s="42">
        <f t="shared" ref="AM76:AM82" si="60">ROUND(SUM(AJ76:AL76),2)</f>
        <v>2.4</v>
      </c>
    </row>
    <row r="77" spans="2:39" ht="25.5" x14ac:dyDescent="0.2">
      <c r="B77" s="7" t="s">
        <v>458</v>
      </c>
      <c r="C77" s="13" t="s">
        <v>459</v>
      </c>
      <c r="D77" s="9" t="s">
        <v>567</v>
      </c>
      <c r="E77" s="164" t="s">
        <v>568</v>
      </c>
      <c r="F77" s="10">
        <f>IF(ISERROR(VLOOKUP($D77,CriteriosxEstandares!$A:$E,2,FALSE)),0,VLOOKUP($D77,CriteriosxEstandares!$A:$E,2,FALSE))</f>
        <v>0</v>
      </c>
      <c r="G77" s="10">
        <f>IF(ISERROR(VLOOKUP($D77,CriteriosxEstandares!$A:$E,3,FALSE)),0,VLOOKUP($D77,CriteriosxEstandares!$A:$E,3,FALSE))</f>
        <v>0</v>
      </c>
      <c r="H77" s="10">
        <f>IF(ISERROR(VLOOKUP($D77,CriteriosxEstandares!$A:$E,4,FALSE)),0,VLOOKUP($D77,CriteriosxEstandares!$A:$E,4,FALSE))</f>
        <v>0</v>
      </c>
      <c r="I77" s="10">
        <f>IF(ISERROR(VLOOKUP($D77,CriteriosxEstandares!$A:$E,5,FALSE)),0,VLOOKUP($D77,CriteriosxEstandares!$A:$E,5,FALSE))</f>
        <v>0</v>
      </c>
      <c r="J77" s="27">
        <f t="shared" si="40"/>
        <v>0</v>
      </c>
      <c r="K77" s="28">
        <f t="shared" si="41"/>
        <v>0</v>
      </c>
      <c r="L77" s="28">
        <f t="shared" si="42"/>
        <v>0</v>
      </c>
      <c r="M77" s="28">
        <f t="shared" si="43"/>
        <v>0</v>
      </c>
      <c r="N77" s="28">
        <f t="shared" si="44"/>
        <v>0</v>
      </c>
      <c r="O77" s="29">
        <v>1</v>
      </c>
      <c r="P77" s="29">
        <v>2</v>
      </c>
      <c r="Q77" s="29">
        <v>3</v>
      </c>
      <c r="R77" s="27">
        <f t="shared" si="45"/>
        <v>6</v>
      </c>
      <c r="S77" s="34">
        <f t="shared" si="46"/>
        <v>0</v>
      </c>
      <c r="T77" s="34">
        <f t="shared" si="47"/>
        <v>0</v>
      </c>
      <c r="U77" s="34">
        <f t="shared" si="48"/>
        <v>0</v>
      </c>
      <c r="V77" s="34">
        <f t="shared" si="49"/>
        <v>0</v>
      </c>
      <c r="W77" s="35">
        <f t="shared" si="37"/>
        <v>0</v>
      </c>
      <c r="X77" s="35">
        <f t="shared" si="38"/>
        <v>0</v>
      </c>
      <c r="Y77" s="35">
        <f t="shared" si="39"/>
        <v>0</v>
      </c>
      <c r="Z77" s="37">
        <f t="shared" si="50"/>
        <v>0</v>
      </c>
      <c r="AA77" s="37">
        <f t="shared" si="51"/>
        <v>0</v>
      </c>
      <c r="AB77" s="10">
        <f>IF(ISERROR(VLOOKUP($D77,ResultxEstandar!$A:$E,3,FALSE)),0,VLOOKUP($D77,ResultxEstandar!$A:$E,3,FALSE))</f>
        <v>0</v>
      </c>
      <c r="AC77" s="10">
        <f>IF(ISERROR(VLOOKUP($D77,ResultxEstandar!$A:$E,4,FALSE)),0,VLOOKUP($D77,ResultxEstandar!$A:$E,4,FALSE))</f>
        <v>0</v>
      </c>
      <c r="AD77" s="10">
        <f>IF(ISERROR(VLOOKUP($D77,ResultxEstandar!$A:$E,5,FALSE)),0,VLOOKUP($D77,ResultxEstandar!$A:$E,5,FALSE))</f>
        <v>0</v>
      </c>
      <c r="AE77" s="38">
        <f t="shared" si="58"/>
        <v>0</v>
      </c>
      <c r="AF77" s="39">
        <f t="shared" si="52"/>
        <v>0</v>
      </c>
      <c r="AG77" s="39">
        <f t="shared" si="53"/>
        <v>0</v>
      </c>
      <c r="AH77" s="39">
        <f t="shared" si="54"/>
        <v>0</v>
      </c>
      <c r="AI77" s="39">
        <f t="shared" si="59"/>
        <v>0</v>
      </c>
      <c r="AJ77" s="41">
        <f t="shared" si="55"/>
        <v>0</v>
      </c>
      <c r="AK77" s="41">
        <f t="shared" si="56"/>
        <v>0</v>
      </c>
      <c r="AL77" s="41">
        <f t="shared" si="57"/>
        <v>0</v>
      </c>
      <c r="AM77" s="42">
        <f t="shared" si="60"/>
        <v>0</v>
      </c>
    </row>
    <row r="78" spans="2:39" ht="22.5" x14ac:dyDescent="0.2">
      <c r="B78" s="11"/>
      <c r="C78" s="8"/>
      <c r="D78" s="9" t="s">
        <v>569</v>
      </c>
      <c r="E78" s="164" t="s">
        <v>570</v>
      </c>
      <c r="F78" s="10">
        <f>IF(ISERROR(VLOOKUP($D78,CriteriosxEstandares!$A:$E,2,FALSE)),0,VLOOKUP($D78,CriteriosxEstandares!$A:$E,2,FALSE))</f>
        <v>0</v>
      </c>
      <c r="G78" s="10">
        <f>IF(ISERROR(VLOOKUP($D78,CriteriosxEstandares!$A:$E,3,FALSE)),0,VLOOKUP($D78,CriteriosxEstandares!$A:$E,3,FALSE))</f>
        <v>0</v>
      </c>
      <c r="H78" s="10">
        <f>IF(ISERROR(VLOOKUP($D78,CriteriosxEstandares!$A:$E,4,FALSE)),0,VLOOKUP($D78,CriteriosxEstandares!$A:$E,4,FALSE))</f>
        <v>0</v>
      </c>
      <c r="I78" s="10">
        <f>IF(ISERROR(VLOOKUP($D78,CriteriosxEstandares!$A:$E,5,FALSE)),0,VLOOKUP($D78,CriteriosxEstandares!$A:$E,5,FALSE))</f>
        <v>0</v>
      </c>
      <c r="J78" s="27">
        <f t="shared" si="40"/>
        <v>0</v>
      </c>
      <c r="K78" s="28">
        <f t="shared" si="41"/>
        <v>0</v>
      </c>
      <c r="L78" s="28">
        <f t="shared" si="42"/>
        <v>0</v>
      </c>
      <c r="M78" s="28">
        <f t="shared" si="43"/>
        <v>0</v>
      </c>
      <c r="N78" s="28">
        <f t="shared" si="44"/>
        <v>0</v>
      </c>
      <c r="O78" s="29">
        <v>1</v>
      </c>
      <c r="P78" s="29">
        <v>2</v>
      </c>
      <c r="Q78" s="29">
        <v>3</v>
      </c>
      <c r="R78" s="27">
        <f t="shared" si="45"/>
        <v>6</v>
      </c>
      <c r="S78" s="34">
        <f t="shared" si="46"/>
        <v>0</v>
      </c>
      <c r="T78" s="34">
        <f t="shared" si="47"/>
        <v>0</v>
      </c>
      <c r="U78" s="34">
        <f t="shared" si="48"/>
        <v>0</v>
      </c>
      <c r="V78" s="34">
        <f t="shared" si="49"/>
        <v>0</v>
      </c>
      <c r="W78" s="35">
        <f t="shared" si="37"/>
        <v>0</v>
      </c>
      <c r="X78" s="35">
        <f t="shared" si="38"/>
        <v>0</v>
      </c>
      <c r="Y78" s="35">
        <f t="shared" si="39"/>
        <v>0</v>
      </c>
      <c r="Z78" s="37">
        <f t="shared" si="50"/>
        <v>0</v>
      </c>
      <c r="AA78" s="37">
        <f t="shared" si="51"/>
        <v>0</v>
      </c>
      <c r="AB78" s="10">
        <f>IF(ISERROR(VLOOKUP($D78,ResultxEstandar!$A:$E,3,FALSE)),0,VLOOKUP($D78,ResultxEstandar!$A:$E,3,FALSE))</f>
        <v>0</v>
      </c>
      <c r="AC78" s="10">
        <f>IF(ISERROR(VLOOKUP($D78,ResultxEstandar!$A:$E,4,FALSE)),0,VLOOKUP($D78,ResultxEstandar!$A:$E,4,FALSE))</f>
        <v>0</v>
      </c>
      <c r="AD78" s="10">
        <f>IF(ISERROR(VLOOKUP($D78,ResultxEstandar!$A:$E,5,FALSE)),0,VLOOKUP($D78,ResultxEstandar!$A:$E,5,FALSE))</f>
        <v>0</v>
      </c>
      <c r="AE78" s="38">
        <f t="shared" si="58"/>
        <v>0</v>
      </c>
      <c r="AF78" s="39">
        <f t="shared" si="52"/>
        <v>0</v>
      </c>
      <c r="AG78" s="39">
        <f t="shared" si="53"/>
        <v>0</v>
      </c>
      <c r="AH78" s="39">
        <f t="shared" si="54"/>
        <v>0</v>
      </c>
      <c r="AI78" s="39">
        <f t="shared" si="59"/>
        <v>0</v>
      </c>
      <c r="AJ78" s="41">
        <f t="shared" si="55"/>
        <v>0</v>
      </c>
      <c r="AK78" s="41">
        <f t="shared" si="56"/>
        <v>0</v>
      </c>
      <c r="AL78" s="41">
        <f t="shared" si="57"/>
        <v>0</v>
      </c>
      <c r="AM78" s="42">
        <f t="shared" si="60"/>
        <v>0</v>
      </c>
    </row>
    <row r="79" spans="2:39" ht="38.25" x14ac:dyDescent="0.2">
      <c r="B79" s="7" t="s">
        <v>53</v>
      </c>
      <c r="C79" s="13" t="s">
        <v>54</v>
      </c>
      <c r="D79" s="9" t="s">
        <v>55</v>
      </c>
      <c r="E79" s="164" t="s">
        <v>56</v>
      </c>
      <c r="F79" s="10">
        <f>IF(ISERROR(VLOOKUP($D79,CriteriosxEstandares!$A:$E,2,FALSE)),0,VLOOKUP($D79,CriteriosxEstandares!$A:$E,2,FALSE))</f>
        <v>2</v>
      </c>
      <c r="G79" s="10">
        <f>IF(ISERROR(VLOOKUP($D79,CriteriosxEstandares!$A:$E,3,FALSE)),0,VLOOKUP($D79,CriteriosxEstandares!$A:$E,3,FALSE))</f>
        <v>2</v>
      </c>
      <c r="H79" s="10">
        <f>IF(ISERROR(VLOOKUP($D79,CriteriosxEstandares!$A:$E,4,FALSE)),0,VLOOKUP($D79,CriteriosxEstandares!$A:$E,4,FALSE))</f>
        <v>0</v>
      </c>
      <c r="I79" s="10">
        <f>IF(ISERROR(VLOOKUP($D79,CriteriosxEstandares!$A:$E,5,FALSE)),0,VLOOKUP($D79,CriteriosxEstandares!$A:$E,5,FALSE))</f>
        <v>0</v>
      </c>
      <c r="J79" s="27">
        <f t="shared" si="40"/>
        <v>2</v>
      </c>
      <c r="K79" s="28">
        <f t="shared" si="41"/>
        <v>4</v>
      </c>
      <c r="L79" s="28">
        <f t="shared" si="42"/>
        <v>0</v>
      </c>
      <c r="M79" s="28">
        <f t="shared" si="43"/>
        <v>0</v>
      </c>
      <c r="N79" s="28">
        <f t="shared" si="44"/>
        <v>4</v>
      </c>
      <c r="O79" s="29">
        <v>1</v>
      </c>
      <c r="P79" s="29">
        <v>2</v>
      </c>
      <c r="Q79" s="29">
        <v>3</v>
      </c>
      <c r="R79" s="27">
        <f t="shared" si="45"/>
        <v>6</v>
      </c>
      <c r="S79" s="34">
        <f t="shared" si="46"/>
        <v>4</v>
      </c>
      <c r="T79" s="34">
        <f t="shared" si="47"/>
        <v>0</v>
      </c>
      <c r="U79" s="34">
        <f t="shared" si="48"/>
        <v>0</v>
      </c>
      <c r="V79" s="34">
        <f t="shared" si="49"/>
        <v>4</v>
      </c>
      <c r="W79" s="35">
        <f t="shared" si="37"/>
        <v>100</v>
      </c>
      <c r="X79" s="35">
        <f t="shared" si="38"/>
        <v>0</v>
      </c>
      <c r="Y79" s="35">
        <f t="shared" si="39"/>
        <v>0</v>
      </c>
      <c r="Z79" s="37">
        <f t="shared" si="50"/>
        <v>4</v>
      </c>
      <c r="AA79" s="37">
        <f t="shared" si="51"/>
        <v>100</v>
      </c>
      <c r="AB79" s="10">
        <f>IF(ISERROR(VLOOKUP($D79,ResultxEstandar!$A:$E,3,FALSE)),0,VLOOKUP($D79,ResultxEstandar!$A:$E,3,FALSE))</f>
        <v>4</v>
      </c>
      <c r="AC79" s="10">
        <f>IF(ISERROR(VLOOKUP($D79,ResultxEstandar!$A:$E,4,FALSE)),0,VLOOKUP($D79,ResultxEstandar!$A:$E,4,FALSE))</f>
        <v>0</v>
      </c>
      <c r="AD79" s="10">
        <f>IF(ISERROR(VLOOKUP($D79,ResultxEstandar!$A:$E,5,FALSE)),0,VLOOKUP($D79,ResultxEstandar!$A:$E,5,FALSE))</f>
        <v>0</v>
      </c>
      <c r="AE79" s="38">
        <f t="shared" si="58"/>
        <v>4</v>
      </c>
      <c r="AF79" s="39">
        <f t="shared" si="52"/>
        <v>4</v>
      </c>
      <c r="AG79" s="39">
        <f t="shared" si="53"/>
        <v>0</v>
      </c>
      <c r="AH79" s="39">
        <f t="shared" si="54"/>
        <v>0</v>
      </c>
      <c r="AI79" s="39">
        <f t="shared" si="59"/>
        <v>4</v>
      </c>
      <c r="AJ79" s="41">
        <f t="shared" si="55"/>
        <v>4</v>
      </c>
      <c r="AK79" s="41">
        <f t="shared" si="56"/>
        <v>0</v>
      </c>
      <c r="AL79" s="41">
        <f t="shared" si="57"/>
        <v>0</v>
      </c>
      <c r="AM79" s="42">
        <f t="shared" si="60"/>
        <v>4</v>
      </c>
    </row>
    <row r="80" spans="2:39" ht="22.5" x14ac:dyDescent="0.2">
      <c r="B80" s="11"/>
      <c r="C80" s="8"/>
      <c r="D80" s="9" t="s">
        <v>61</v>
      </c>
      <c r="E80" s="164" t="s">
        <v>62</v>
      </c>
      <c r="F80" s="10">
        <f>IF(ISERROR(VLOOKUP($D80,CriteriosxEstandares!$A:$E,2,FALSE)),0,VLOOKUP($D80,CriteriosxEstandares!$A:$E,2,FALSE))</f>
        <v>3</v>
      </c>
      <c r="G80" s="10">
        <f>IF(ISERROR(VLOOKUP($D80,CriteriosxEstandares!$A:$E,3,FALSE)),0,VLOOKUP($D80,CriteriosxEstandares!$A:$E,3,FALSE))</f>
        <v>0</v>
      </c>
      <c r="H80" s="10">
        <f>IF(ISERROR(VLOOKUP($D80,CriteriosxEstandares!$A:$E,4,FALSE)),0,VLOOKUP($D80,CriteriosxEstandares!$A:$E,4,FALSE))</f>
        <v>2</v>
      </c>
      <c r="I80" s="10">
        <f>IF(ISERROR(VLOOKUP($D80,CriteriosxEstandares!$A:$E,5,FALSE)),0,VLOOKUP($D80,CriteriosxEstandares!$A:$E,5,FALSE))</f>
        <v>1</v>
      </c>
      <c r="J80" s="27">
        <f t="shared" si="40"/>
        <v>3</v>
      </c>
      <c r="K80" s="28">
        <f t="shared" si="41"/>
        <v>0</v>
      </c>
      <c r="L80" s="28">
        <f t="shared" si="42"/>
        <v>4</v>
      </c>
      <c r="M80" s="28">
        <f t="shared" si="43"/>
        <v>2</v>
      </c>
      <c r="N80" s="28">
        <f t="shared" si="44"/>
        <v>6</v>
      </c>
      <c r="O80" s="29">
        <v>1</v>
      </c>
      <c r="P80" s="29">
        <v>2</v>
      </c>
      <c r="Q80" s="29">
        <v>3</v>
      </c>
      <c r="R80" s="27">
        <f t="shared" si="45"/>
        <v>6</v>
      </c>
      <c r="S80" s="34">
        <f t="shared" si="46"/>
        <v>0</v>
      </c>
      <c r="T80" s="34">
        <f t="shared" si="47"/>
        <v>8</v>
      </c>
      <c r="U80" s="34">
        <f t="shared" si="48"/>
        <v>6</v>
      </c>
      <c r="V80" s="34">
        <f t="shared" si="49"/>
        <v>14</v>
      </c>
      <c r="W80" s="35">
        <f t="shared" si="37"/>
        <v>0</v>
      </c>
      <c r="X80" s="35">
        <f t="shared" si="38"/>
        <v>57.142857142857139</v>
      </c>
      <c r="Y80" s="35">
        <f t="shared" si="39"/>
        <v>42.857142857142854</v>
      </c>
      <c r="Z80" s="37">
        <f t="shared" si="50"/>
        <v>6</v>
      </c>
      <c r="AA80" s="37">
        <f t="shared" si="51"/>
        <v>100</v>
      </c>
      <c r="AB80" s="10">
        <f>IF(ISERROR(VLOOKUP($D80,ResultxEstandar!$A:$E,3,FALSE)),0,VLOOKUP($D80,ResultxEstandar!$A:$E,3,FALSE))</f>
        <v>0</v>
      </c>
      <c r="AC80" s="10">
        <f>IF(ISERROR(VLOOKUP($D80,ResultxEstandar!$A:$E,4,FALSE)),0,VLOOKUP($D80,ResultxEstandar!$A:$E,4,FALSE))</f>
        <v>4</v>
      </c>
      <c r="AD80" s="10">
        <f>IF(ISERROR(VLOOKUP($D80,ResultxEstandar!$A:$E,5,FALSE)),0,VLOOKUP($D80,ResultxEstandar!$A:$E,5,FALSE))</f>
        <v>2</v>
      </c>
      <c r="AE80" s="38">
        <f t="shared" si="58"/>
        <v>6</v>
      </c>
      <c r="AF80" s="39">
        <f t="shared" si="52"/>
        <v>0</v>
      </c>
      <c r="AG80" s="39">
        <f t="shared" si="53"/>
        <v>3.4285714285714284</v>
      </c>
      <c r="AH80" s="39">
        <f t="shared" si="54"/>
        <v>2.5714285714285712</v>
      </c>
      <c r="AI80" s="39">
        <f t="shared" si="59"/>
        <v>6</v>
      </c>
      <c r="AJ80" s="41">
        <f t="shared" si="55"/>
        <v>0</v>
      </c>
      <c r="AK80" s="41">
        <f t="shared" si="56"/>
        <v>3.4285714285714284</v>
      </c>
      <c r="AL80" s="41">
        <f t="shared" si="57"/>
        <v>2.5714285714285712</v>
      </c>
      <c r="AM80" s="42">
        <f t="shared" si="60"/>
        <v>6</v>
      </c>
    </row>
    <row r="81" spans="2:39" ht="39.75" customHeight="1" x14ac:dyDescent="0.2">
      <c r="B81" s="7" t="s">
        <v>43</v>
      </c>
      <c r="C81" s="43" t="s">
        <v>44</v>
      </c>
      <c r="D81" s="9" t="s">
        <v>45</v>
      </c>
      <c r="E81" s="164" t="s">
        <v>46</v>
      </c>
      <c r="F81" s="10">
        <f>IF(ISERROR(VLOOKUP($D81,CriteriosxEstandares!$A:$E,2,FALSE)),0,VLOOKUP($D81,CriteriosxEstandares!$A:$E,2,FALSE))</f>
        <v>3</v>
      </c>
      <c r="G81" s="10">
        <f>IF(ISERROR(VLOOKUP($D81,CriteriosxEstandares!$A:$E,3,FALSE)),0,VLOOKUP($D81,CriteriosxEstandares!$A:$E,3,FALSE))</f>
        <v>3</v>
      </c>
      <c r="H81" s="10">
        <f>IF(ISERROR(VLOOKUP($D81,CriteriosxEstandares!$A:$E,4,FALSE)),0,VLOOKUP($D81,CriteriosxEstandares!$A:$E,4,FALSE))</f>
        <v>0</v>
      </c>
      <c r="I81" s="10">
        <f>IF(ISERROR(VLOOKUP($D81,CriteriosxEstandares!$A:$E,5,FALSE)),0,VLOOKUP($D81,CriteriosxEstandares!$A:$E,5,FALSE))</f>
        <v>0</v>
      </c>
      <c r="J81" s="27">
        <f t="shared" si="40"/>
        <v>3</v>
      </c>
      <c r="K81" s="28">
        <f t="shared" si="41"/>
        <v>6</v>
      </c>
      <c r="L81" s="28">
        <f t="shared" si="42"/>
        <v>0</v>
      </c>
      <c r="M81" s="28">
        <f t="shared" si="43"/>
        <v>0</v>
      </c>
      <c r="N81" s="28">
        <f t="shared" si="44"/>
        <v>6</v>
      </c>
      <c r="O81" s="29">
        <v>1</v>
      </c>
      <c r="P81" s="29">
        <v>2</v>
      </c>
      <c r="Q81" s="29">
        <v>3</v>
      </c>
      <c r="R81" s="27">
        <f t="shared" si="45"/>
        <v>6</v>
      </c>
      <c r="S81" s="34">
        <f t="shared" si="46"/>
        <v>6</v>
      </c>
      <c r="T81" s="34">
        <f t="shared" si="47"/>
        <v>0</v>
      </c>
      <c r="U81" s="34">
        <f t="shared" si="48"/>
        <v>0</v>
      </c>
      <c r="V81" s="34">
        <f t="shared" si="49"/>
        <v>6</v>
      </c>
      <c r="W81" s="35">
        <f t="shared" si="37"/>
        <v>100</v>
      </c>
      <c r="X81" s="35">
        <f t="shared" si="38"/>
        <v>0</v>
      </c>
      <c r="Y81" s="35">
        <f t="shared" si="39"/>
        <v>0</v>
      </c>
      <c r="Z81" s="37">
        <f t="shared" si="50"/>
        <v>6</v>
      </c>
      <c r="AA81" s="37">
        <f t="shared" si="51"/>
        <v>100</v>
      </c>
      <c r="AB81" s="10">
        <f>IF(ISERROR(VLOOKUP($D81,ResultxEstandar!$A:$E,3,FALSE)),0,VLOOKUP($D81,ResultxEstandar!$A:$E,3,FALSE))</f>
        <v>5</v>
      </c>
      <c r="AC81" s="10">
        <f>IF(ISERROR(VLOOKUP($D81,ResultxEstandar!$A:$E,4,FALSE)),0,VLOOKUP($D81,ResultxEstandar!$A:$E,4,FALSE))</f>
        <v>0</v>
      </c>
      <c r="AD81" s="10">
        <f>IF(ISERROR(VLOOKUP($D81,ResultxEstandar!$A:$E,5,FALSE)),0,VLOOKUP($D81,ResultxEstandar!$A:$E,5,FALSE))</f>
        <v>0</v>
      </c>
      <c r="AE81" s="38">
        <f t="shared" si="58"/>
        <v>5</v>
      </c>
      <c r="AF81" s="39">
        <f t="shared" si="52"/>
        <v>6</v>
      </c>
      <c r="AG81" s="39">
        <f t="shared" si="53"/>
        <v>0</v>
      </c>
      <c r="AH81" s="39">
        <f t="shared" si="54"/>
        <v>0</v>
      </c>
      <c r="AI81" s="39">
        <f t="shared" si="59"/>
        <v>6</v>
      </c>
      <c r="AJ81" s="41">
        <f t="shared" si="55"/>
        <v>5</v>
      </c>
      <c r="AK81" s="41">
        <f t="shared" si="56"/>
        <v>0</v>
      </c>
      <c r="AL81" s="41">
        <f t="shared" si="57"/>
        <v>0</v>
      </c>
      <c r="AM81" s="42">
        <f t="shared" si="60"/>
        <v>5</v>
      </c>
    </row>
    <row r="82" spans="2:39" ht="33.75" x14ac:dyDescent="0.2">
      <c r="B82" s="14"/>
      <c r="C82" s="44"/>
      <c r="D82" s="45" t="s">
        <v>571</v>
      </c>
      <c r="E82" s="164" t="s">
        <v>572</v>
      </c>
      <c r="F82" s="10">
        <f>IF(ISERROR(VLOOKUP($D82,CriteriosxEstandares!$A:$E,2,FALSE)),0,VLOOKUP($D82,CriteriosxEstandares!$A:$E,2,FALSE))</f>
        <v>0</v>
      </c>
      <c r="G82" s="10">
        <f>IF(ISERROR(VLOOKUP($D82,CriteriosxEstandares!$A:$E,3,FALSE)),0,VLOOKUP($D82,CriteriosxEstandares!$A:$E,3,FALSE))</f>
        <v>0</v>
      </c>
      <c r="H82" s="10">
        <f>IF(ISERROR(VLOOKUP($D82,CriteriosxEstandares!$A:$E,4,FALSE)),0,VLOOKUP($D82,CriteriosxEstandares!$A:$E,4,FALSE))</f>
        <v>0</v>
      </c>
      <c r="I82" s="10">
        <f>IF(ISERROR(VLOOKUP($D82,CriteriosxEstandares!$A:$E,5,FALSE)),0,VLOOKUP($D82,CriteriosxEstandares!$A:$E,5,FALSE))</f>
        <v>0</v>
      </c>
      <c r="J82" s="27">
        <f t="shared" si="40"/>
        <v>0</v>
      </c>
      <c r="K82" s="28">
        <f t="shared" si="41"/>
        <v>0</v>
      </c>
      <c r="L82" s="28">
        <f t="shared" si="42"/>
        <v>0</v>
      </c>
      <c r="M82" s="28">
        <f t="shared" si="43"/>
        <v>0</v>
      </c>
      <c r="N82" s="28">
        <f t="shared" si="44"/>
        <v>0</v>
      </c>
      <c r="O82" s="29">
        <v>1</v>
      </c>
      <c r="P82" s="29">
        <v>2</v>
      </c>
      <c r="Q82" s="29">
        <v>3</v>
      </c>
      <c r="R82" s="27">
        <f t="shared" si="45"/>
        <v>6</v>
      </c>
      <c r="S82" s="34">
        <f t="shared" si="46"/>
        <v>0</v>
      </c>
      <c r="T82" s="34">
        <f t="shared" si="47"/>
        <v>0</v>
      </c>
      <c r="U82" s="34">
        <f t="shared" si="48"/>
        <v>0</v>
      </c>
      <c r="V82" s="34">
        <f t="shared" si="49"/>
        <v>0</v>
      </c>
      <c r="W82" s="35">
        <f t="shared" si="37"/>
        <v>0</v>
      </c>
      <c r="X82" s="35">
        <f t="shared" si="38"/>
        <v>0</v>
      </c>
      <c r="Y82" s="35">
        <f t="shared" si="39"/>
        <v>0</v>
      </c>
      <c r="Z82" s="37">
        <f t="shared" si="50"/>
        <v>0</v>
      </c>
      <c r="AA82" s="37">
        <f t="shared" si="51"/>
        <v>0</v>
      </c>
      <c r="AB82" s="10">
        <f>IF(ISERROR(VLOOKUP($D82,ResultxEstandar!$A:$E,3,FALSE)),0,VLOOKUP($D82,ResultxEstandar!$A:$E,3,FALSE))</f>
        <v>0</v>
      </c>
      <c r="AC82" s="10">
        <f>IF(ISERROR(VLOOKUP($D82,ResultxEstandar!$A:$E,4,FALSE)),0,VLOOKUP($D82,ResultxEstandar!$A:$E,4,FALSE))</f>
        <v>0</v>
      </c>
      <c r="AD82" s="10">
        <f>IF(ISERROR(VLOOKUP($D82,ResultxEstandar!$A:$E,5,FALSE)),0,VLOOKUP($D82,ResultxEstandar!$A:$E,5,FALSE))</f>
        <v>0</v>
      </c>
      <c r="AE82" s="38">
        <f t="shared" si="58"/>
        <v>0</v>
      </c>
      <c r="AF82" s="39">
        <f t="shared" si="52"/>
        <v>0</v>
      </c>
      <c r="AG82" s="39">
        <f t="shared" si="53"/>
        <v>0</v>
      </c>
      <c r="AH82" s="39">
        <f t="shared" si="54"/>
        <v>0</v>
      </c>
      <c r="AI82" s="39">
        <f t="shared" si="59"/>
        <v>0</v>
      </c>
      <c r="AJ82" s="41">
        <f t="shared" si="55"/>
        <v>0</v>
      </c>
      <c r="AK82" s="41">
        <f t="shared" si="56"/>
        <v>0</v>
      </c>
      <c r="AL82" s="41">
        <f t="shared" si="57"/>
        <v>0</v>
      </c>
      <c r="AM82" s="42">
        <f t="shared" si="60"/>
        <v>0</v>
      </c>
    </row>
    <row r="83" spans="2:39" x14ac:dyDescent="0.2">
      <c r="G83" s="46">
        <f t="shared" ref="G83:N83" si="61">SUM(G8:G82)</f>
        <v>62</v>
      </c>
      <c r="H83" s="46">
        <f t="shared" si="61"/>
        <v>54</v>
      </c>
      <c r="I83" s="46">
        <f t="shared" si="61"/>
        <v>15</v>
      </c>
      <c r="J83" s="46">
        <f t="shared" si="61"/>
        <v>131</v>
      </c>
      <c r="K83" s="46">
        <f t="shared" si="61"/>
        <v>124</v>
      </c>
      <c r="L83" s="46">
        <f t="shared" si="61"/>
        <v>108</v>
      </c>
      <c r="M83" s="46">
        <f t="shared" si="61"/>
        <v>30</v>
      </c>
      <c r="N83" s="46">
        <f t="shared" si="61"/>
        <v>262</v>
      </c>
      <c r="O83" s="47"/>
      <c r="P83" s="47"/>
      <c r="Q83" s="47"/>
      <c r="R83" s="47"/>
      <c r="S83" s="48">
        <f t="shared" ref="S83:AE83" si="62">SUM(S8:S82)</f>
        <v>124</v>
      </c>
      <c r="T83" s="48">
        <f t="shared" si="62"/>
        <v>216</v>
      </c>
      <c r="U83" s="48">
        <f t="shared" si="62"/>
        <v>90</v>
      </c>
      <c r="V83" s="48">
        <f t="shared" si="62"/>
        <v>430</v>
      </c>
      <c r="W83" s="48">
        <f t="shared" si="62"/>
        <v>1689.7763347763348</v>
      </c>
      <c r="X83" s="48">
        <f t="shared" si="62"/>
        <v>1865.9106593889203</v>
      </c>
      <c r="Y83" s="48">
        <f t="shared" si="62"/>
        <v>444.3130058347449</v>
      </c>
      <c r="Z83" s="48">
        <f t="shared" si="62"/>
        <v>262</v>
      </c>
      <c r="AA83" s="48">
        <f t="shared" si="62"/>
        <v>4000</v>
      </c>
      <c r="AB83" s="46">
        <f t="shared" si="62"/>
        <v>91</v>
      </c>
      <c r="AC83" s="46">
        <f t="shared" si="62"/>
        <v>78</v>
      </c>
      <c r="AD83" s="46">
        <f t="shared" si="62"/>
        <v>28</v>
      </c>
      <c r="AE83" s="49">
        <f t="shared" si="62"/>
        <v>197</v>
      </c>
      <c r="AF83" s="50">
        <f t="shared" ref="AF83:AM83" si="63">ROUND(SUM(AF8:AF82),2)</f>
        <v>104.23</v>
      </c>
      <c r="AG83" s="50">
        <f t="shared" si="63"/>
        <v>122.91</v>
      </c>
      <c r="AH83" s="50">
        <f t="shared" si="63"/>
        <v>34.86</v>
      </c>
      <c r="AI83" s="50">
        <f t="shared" si="63"/>
        <v>262</v>
      </c>
      <c r="AJ83" s="50">
        <f t="shared" si="63"/>
        <v>75.36</v>
      </c>
      <c r="AK83" s="50">
        <f t="shared" si="63"/>
        <v>89.01</v>
      </c>
      <c r="AL83" s="50">
        <f t="shared" si="63"/>
        <v>32.15</v>
      </c>
      <c r="AM83" s="50">
        <f t="shared" si="63"/>
        <v>196.54</v>
      </c>
    </row>
  </sheetData>
  <mergeCells count="15">
    <mergeCell ref="B1:C1"/>
    <mergeCell ref="D1:E1"/>
    <mergeCell ref="B2:C2"/>
    <mergeCell ref="D2:E2"/>
    <mergeCell ref="B3:C3"/>
    <mergeCell ref="D3:E3"/>
    <mergeCell ref="O6:Q6"/>
    <mergeCell ref="AB6:AE6"/>
    <mergeCell ref="AF6:AI6"/>
    <mergeCell ref="AJ6:AM6"/>
    <mergeCell ref="B4:C4"/>
    <mergeCell ref="D4:E4"/>
    <mergeCell ref="B5:C5"/>
    <mergeCell ref="D5:E5"/>
    <mergeCell ref="G6:J6"/>
  </mergeCells>
  <pageMargins left="0.52" right="0.54" top="0.34" bottom="0.47" header="0" footer="0"/>
  <pageSetup paperSize="9" scale="83" fitToHeight="6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Resultados</vt:lpstr>
      <vt:lpstr>ResultxMacroproceso</vt:lpstr>
      <vt:lpstr>CriteriosxMacroprocesos</vt:lpstr>
      <vt:lpstr>ResultxEstandar</vt:lpstr>
      <vt:lpstr>CriteriosxEstandares</vt:lpstr>
      <vt:lpstr>Simulacion</vt:lpstr>
      <vt:lpstr>PuntajexEstandares</vt:lpstr>
      <vt:lpstr>PuntajexEstandares!Área_de_impresión</vt:lpstr>
      <vt:lpstr>Simulacion!Área_de_impresión</vt:lpstr>
      <vt:lpstr>PuntajexEstandares!Títulos_a_imprimir</vt:lpstr>
    </vt:vector>
  </TitlesOfParts>
  <Company>Tricompany Networks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Roldan</dc:creator>
  <cp:lastModifiedBy>Diana</cp:lastModifiedBy>
  <cp:lastPrinted>2025-11-20T18:06:50Z</cp:lastPrinted>
  <dcterms:created xsi:type="dcterms:W3CDTF">2006-05-22T20:58:20Z</dcterms:created>
  <dcterms:modified xsi:type="dcterms:W3CDTF">2025-11-20T18:07:04Z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FBE49009DE6A4B539BBB9EA512D1BAA0_13</vt:lpwstr>
  </property>
  <property fmtid="{D5CDD505-2E9C-101B-9397-08002B2CF9AE}" pid="3" name="KSOProductBuildVer">
    <vt:lpwstr>3082-12.2.0.23131</vt:lpwstr>
  </property>
</Properties>
</file>